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4415" windowHeight="12795" tabRatio="776"/>
  </bookViews>
  <sheets>
    <sheet name="Stato Patrimoniale" sheetId="5" r:id="rId1"/>
    <sheet name="Conto Economico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">#REF!</definedName>
    <definedName name="_bo1">'[1]Alim S.P.'!#REF!</definedName>
    <definedName name="_bo2">'[2]Alim S.P.'!#REF!</definedName>
    <definedName name="_bo3">'[2]Alim S.P.'!#REF!</definedName>
    <definedName name="_db1">'[3]Alim S.P.'!#REF!</definedName>
    <definedName name="_db2">#REF!</definedName>
    <definedName name="a">'[4]Alim C.E.'!$D$29:$D$34</definedName>
    <definedName name="A__Totale_interventi_edili_impiantistici">#REF!</definedName>
    <definedName name="and.liquidità">'[5]Alim S.P.'!#REF!</definedName>
    <definedName name="_xlnm.Print_Area" localSheetId="1">'Conto Economico'!$A:$E</definedName>
    <definedName name="_xlnm.Print_Area" localSheetId="0">'Stato Patrimoniale'!$A$4:$L$171</definedName>
    <definedName name="_xlnm.Print_Area">#REF!</definedName>
    <definedName name="b">'[4]Alim C.E.'!$D$29:$D$34</definedName>
    <definedName name="B__Totale_acquisto_di_beni_mobili_e_tecnologie">#REF!</definedName>
    <definedName name="basedati">#REF!</definedName>
    <definedName name="batab">#REF!</definedName>
    <definedName name="batab1">'[6]Alimentazione CE01'!$E$30:$E$35</definedName>
    <definedName name="batab2">'[7]Alimentazione CE01'!$E$30:$E$35</definedName>
    <definedName name="batac">#REF!</definedName>
    <definedName name="bo">'[1]Alim S.P.'!#REF!</definedName>
    <definedName name="boic">'[1]Alim S.P.'!#REF!</definedName>
    <definedName name="ce_tot_regionale">#REF!</definedName>
    <definedName name="ciao">[8]Alimentazione!$E$29:$E$34</definedName>
    <definedName name="Consolidatorettificato">'[9]BILANCIO DEL SSR'!$A$1:$F$77,'[9]BILANCIO DEL SSR'!$G$77,'[9]BILANCIO DEL SSR'!$G$1:$G$77</definedName>
    <definedName name="cont">#REF!</definedName>
    <definedName name="cont1">[10]Alimentazione!$E$29:$E$34</definedName>
    <definedName name="contrb.2">#REF!</definedName>
    <definedName name="d">#REF!</definedName>
    <definedName name="_xlnm.Database">#REF!</definedName>
    <definedName name="DATABASE1">#REF!</definedName>
    <definedName name="database2">'[1]Alim S.P.'!#REF!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e">#REF!</definedName>
    <definedName name="FF">'[11]Alim C.E.'!$D$29:$D$34</definedName>
    <definedName name="hgf">#REF!</definedName>
    <definedName name="LIQUIDITA">#REF!</definedName>
    <definedName name="LK">#REF!</definedName>
    <definedName name="MAO">[8]Alimentazione!$E$29:$E$34</definedName>
    <definedName name="MJ">'[1]Alim S.P.'!#REF!</definedName>
    <definedName name="MN">'[1]Alim S.P.'!#REF!</definedName>
    <definedName name="mod_ass_rip">#REF!</definedName>
    <definedName name="ok">'[12]Alim S.P.'!#REF!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'[13]B0-Er.Serv.San.-dettaglio'!#REF!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'[13]B0-Er.Serv.San.-dettaglio'!#REF!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'[14]E0-Sist.Governo-Cond.SISR-2004'!#REF!</definedName>
    <definedName name="perc_man_g0201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recons">#REF!</definedName>
    <definedName name="re">#REF!</definedName>
    <definedName name="rewe">[15]AOTS!$A$1:$IV$65536</definedName>
    <definedName name="Riassunto__Risorse_complessive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PSS">#REF!</definedName>
    <definedName name="stampa">[16]AOTS!$A$1:$IV$65536</definedName>
    <definedName name="Term_agg_ASCOT">#REF!</definedName>
    <definedName name="_xlnm.Print_Titles" localSheetId="1">'Conto Economico'!$6:$7</definedName>
    <definedName name="_xlnm.Print_Titles" localSheetId="0">'Stato Patrimoniale'!$4:$4</definedName>
    <definedName name="Tot_chemio_regione">#REF!</definedName>
    <definedName name="Tot_referti_G2RISregion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'[13]B0-Er.Serv.San.-dettaglio'!#REF!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'[13]D0-Scamb.Inform.-Cond.SISR-2004'!$W$31+'[13]D0-Scamb.Inform.-Cond.SISR-2004'!$W$32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erifica">#REF!</definedName>
  </definedNames>
  <calcPr calcId="125725"/>
</workbook>
</file>

<file path=xl/calcChain.xml><?xml version="1.0" encoding="utf-8"?>
<calcChain xmlns="http://schemas.openxmlformats.org/spreadsheetml/2006/main">
  <c r="F122" i="1"/>
  <c r="G122" s="1"/>
  <c r="F120"/>
  <c r="G120" s="1"/>
  <c r="F119"/>
  <c r="F118"/>
  <c r="G118" s="1"/>
  <c r="F117"/>
  <c r="F116"/>
  <c r="G116" s="1"/>
  <c r="F115"/>
  <c r="G115" s="1"/>
  <c r="F114"/>
  <c r="G114" s="1"/>
  <c r="F113"/>
  <c r="G113" s="1"/>
  <c r="F110"/>
  <c r="G110" s="1"/>
  <c r="F108"/>
  <c r="G108" s="1"/>
  <c r="F107"/>
  <c r="G107" s="1"/>
  <c r="F106"/>
  <c r="G105"/>
  <c r="F105"/>
  <c r="F104"/>
  <c r="G104" s="1"/>
  <c r="F103"/>
  <c r="F102"/>
  <c r="G102" s="1"/>
  <c r="F99"/>
  <c r="F98"/>
  <c r="F97"/>
  <c r="F94"/>
  <c r="G94" s="1"/>
  <c r="G93"/>
  <c r="F93"/>
  <c r="F92"/>
  <c r="G92" s="1"/>
  <c r="G89"/>
  <c r="F89"/>
  <c r="F87"/>
  <c r="G87" s="1"/>
  <c r="G86"/>
  <c r="F86"/>
  <c r="F85"/>
  <c r="G85" s="1"/>
  <c r="F84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59"/>
  <c r="F59"/>
  <c r="F58"/>
  <c r="G58" s="1"/>
  <c r="G57"/>
  <c r="F57"/>
  <c r="F56"/>
  <c r="G56" s="1"/>
  <c r="F55"/>
  <c r="F54"/>
  <c r="G54" s="1"/>
  <c r="F53"/>
  <c r="F52"/>
  <c r="F51"/>
  <c r="F50"/>
  <c r="F49"/>
  <c r="F48"/>
  <c r="F47"/>
  <c r="F46"/>
  <c r="G46" s="1"/>
  <c r="F45"/>
  <c r="F44"/>
  <c r="F43"/>
  <c r="G43" s="1"/>
  <c r="G42"/>
  <c r="F42"/>
  <c r="F41"/>
  <c r="G41" s="1"/>
  <c r="G40"/>
  <c r="F40"/>
  <c r="F37"/>
  <c r="G37" s="1"/>
  <c r="G36"/>
  <c r="F36"/>
  <c r="F35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5"/>
  <c r="F25"/>
  <c r="F24"/>
  <c r="G24" s="1"/>
  <c r="G23"/>
  <c r="F23"/>
  <c r="F22"/>
  <c r="G22" s="1"/>
  <c r="G21"/>
  <c r="F21"/>
  <c r="F20"/>
  <c r="G20" s="1"/>
  <c r="F19"/>
  <c r="F18"/>
  <c r="F17"/>
  <c r="G17" s="1"/>
  <c r="F16"/>
  <c r="F15"/>
  <c r="F14"/>
  <c r="G14" s="1"/>
  <c r="G13"/>
  <c r="F13"/>
  <c r="F12"/>
  <c r="G12" s="1"/>
  <c r="G11"/>
  <c r="F11"/>
  <c r="I81" i="5" l="1"/>
  <c r="J81"/>
  <c r="H145" l="1"/>
  <c r="L166" l="1"/>
  <c r="L164"/>
  <c r="L160"/>
  <c r="L140"/>
  <c r="L139"/>
  <c r="L135"/>
  <c r="L128"/>
  <c r="K166"/>
  <c r="K164"/>
  <c r="K160"/>
  <c r="K140"/>
  <c r="K139"/>
  <c r="K135"/>
  <c r="K128"/>
  <c r="L168"/>
  <c r="J69" l="1"/>
  <c r="J113"/>
  <c r="J51"/>
  <c r="J138"/>
  <c r="J84"/>
  <c r="J63"/>
  <c r="J62" s="1"/>
  <c r="J32"/>
  <c r="J17"/>
  <c r="J37"/>
  <c r="J55"/>
  <c r="L167"/>
  <c r="J75"/>
  <c r="K169"/>
  <c r="L169" s="1"/>
  <c r="K156"/>
  <c r="L156" s="1"/>
  <c r="K157"/>
  <c r="K155"/>
  <c r="K154"/>
  <c r="K151"/>
  <c r="L151" s="1"/>
  <c r="K147"/>
  <c r="L147" s="1"/>
  <c r="K144"/>
  <c r="K141"/>
  <c r="K136"/>
  <c r="L136" s="1"/>
  <c r="K125"/>
  <c r="L125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99"/>
  <c r="L99" s="1"/>
  <c r="K97"/>
  <c r="K88"/>
  <c r="L88" s="1"/>
  <c r="K85"/>
  <c r="L85" s="1"/>
  <c r="K79"/>
  <c r="K77"/>
  <c r="L77" s="1"/>
  <c r="K74"/>
  <c r="K73"/>
  <c r="K71"/>
  <c r="K68"/>
  <c r="L68" s="1"/>
  <c r="K67"/>
  <c r="L67" s="1"/>
  <c r="K66"/>
  <c r="L66" s="1"/>
  <c r="K65"/>
  <c r="L65" s="1"/>
  <c r="K60"/>
  <c r="L60" s="1"/>
  <c r="K59"/>
  <c r="K58"/>
  <c r="L58" s="1"/>
  <c r="K57"/>
  <c r="L57" s="1"/>
  <c r="K54"/>
  <c r="L54" s="1"/>
  <c r="K53"/>
  <c r="L53" s="1"/>
  <c r="K47"/>
  <c r="L47" s="1"/>
  <c r="K46"/>
  <c r="H34"/>
  <c r="H32" s="1"/>
  <c r="K167"/>
  <c r="G145"/>
  <c r="L98"/>
  <c r="K98"/>
  <c r="L97"/>
  <c r="L90"/>
  <c r="K90"/>
  <c r="K83"/>
  <c r="L83" s="1"/>
  <c r="L48"/>
  <c r="K48"/>
  <c r="G32"/>
  <c r="L30"/>
  <c r="K30"/>
  <c r="L59" l="1"/>
  <c r="K86"/>
  <c r="L86" s="1"/>
  <c r="J93"/>
  <c r="K170"/>
  <c r="L170" s="1"/>
  <c r="J43"/>
  <c r="J101"/>
  <c r="J171"/>
  <c r="J145"/>
  <c r="J50"/>
  <c r="L71"/>
  <c r="J31"/>
  <c r="J61"/>
  <c r="K92"/>
  <c r="L92" s="1"/>
  <c r="L46"/>
  <c r="K100"/>
  <c r="L100" s="1"/>
  <c r="L144"/>
  <c r="L141"/>
  <c r="L79"/>
  <c r="J10"/>
  <c r="L157"/>
  <c r="J20"/>
  <c r="J16" s="1"/>
  <c r="L74"/>
  <c r="L73"/>
  <c r="L154"/>
  <c r="L155"/>
  <c r="J134"/>
  <c r="J127"/>
  <c r="K14"/>
  <c r="L14" s="1"/>
  <c r="K87"/>
  <c r="L87" s="1"/>
  <c r="K18"/>
  <c r="L18" s="1"/>
  <c r="K25"/>
  <c r="L25" s="1"/>
  <c r="K162"/>
  <c r="L162" s="1"/>
  <c r="K124"/>
  <c r="L124" s="1"/>
  <c r="K152"/>
  <c r="L152" s="1"/>
  <c r="K28"/>
  <c r="L28" s="1"/>
  <c r="K52"/>
  <c r="L52" s="1"/>
  <c r="K36"/>
  <c r="L36" s="1"/>
  <c r="K35"/>
  <c r="L35" s="1"/>
  <c r="K24"/>
  <c r="L24" s="1"/>
  <c r="K38"/>
  <c r="L38" s="1"/>
  <c r="K34"/>
  <c r="L34" s="1"/>
  <c r="K29"/>
  <c r="L29" s="1"/>
  <c r="K142"/>
  <c r="K133"/>
  <c r="L133" s="1"/>
  <c r="K149"/>
  <c r="L149" s="1"/>
  <c r="K150"/>
  <c r="L150" s="1"/>
  <c r="K115"/>
  <c r="L115" s="1"/>
  <c r="K143"/>
  <c r="K26"/>
  <c r="L26" s="1"/>
  <c r="I55"/>
  <c r="K55" s="1"/>
  <c r="K132"/>
  <c r="L132" s="1"/>
  <c r="I63"/>
  <c r="K130"/>
  <c r="L130" s="1"/>
  <c r="K146"/>
  <c r="L146" s="1"/>
  <c r="K158"/>
  <c r="K27"/>
  <c r="L27" s="1"/>
  <c r="K131"/>
  <c r="L131" s="1"/>
  <c r="K72"/>
  <c r="K22"/>
  <c r="L22" s="1"/>
  <c r="K12"/>
  <c r="L12" s="1"/>
  <c r="K78"/>
  <c r="L78" s="1"/>
  <c r="K13"/>
  <c r="L13" s="1"/>
  <c r="K23"/>
  <c r="L23" s="1"/>
  <c r="K45"/>
  <c r="L45" s="1"/>
  <c r="K70"/>
  <c r="K114"/>
  <c r="L114" s="1"/>
  <c r="I84"/>
  <c r="K81"/>
  <c r="L81" s="1"/>
  <c r="K82"/>
  <c r="L82" s="1"/>
  <c r="I17"/>
  <c r="K19"/>
  <c r="L19" s="1"/>
  <c r="K15"/>
  <c r="L15" s="1"/>
  <c r="K129"/>
  <c r="L129" s="1"/>
  <c r="K148"/>
  <c r="L148" s="1"/>
  <c r="K112"/>
  <c r="L158" l="1"/>
  <c r="I93"/>
  <c r="L143"/>
  <c r="K123"/>
  <c r="L123" s="1"/>
  <c r="I101"/>
  <c r="K101" s="1"/>
  <c r="L101" s="1"/>
  <c r="K80"/>
  <c r="I51"/>
  <c r="I50" s="1"/>
  <c r="J49"/>
  <c r="J159"/>
  <c r="K84"/>
  <c r="L142"/>
  <c r="L112"/>
  <c r="I171"/>
  <c r="K171" s="1"/>
  <c r="L171" s="1"/>
  <c r="K168"/>
  <c r="L72"/>
  <c r="L55"/>
  <c r="I138"/>
  <c r="K138" s="1"/>
  <c r="L138" s="1"/>
  <c r="K137"/>
  <c r="L137" s="1"/>
  <c r="L70"/>
  <c r="J163"/>
  <c r="I145"/>
  <c r="K145" s="1"/>
  <c r="I113"/>
  <c r="I134"/>
  <c r="K134" s="1"/>
  <c r="K153"/>
  <c r="K56"/>
  <c r="L56" s="1"/>
  <c r="I163"/>
  <c r="K64"/>
  <c r="L64" s="1"/>
  <c r="I75"/>
  <c r="I69"/>
  <c r="K69" s="1"/>
  <c r="L69" s="1"/>
  <c r="K21"/>
  <c r="L21" s="1"/>
  <c r="I20"/>
  <c r="K20" s="1"/>
  <c r="L20" s="1"/>
  <c r="K39"/>
  <c r="L39" s="1"/>
  <c r="I37"/>
  <c r="K37" s="1"/>
  <c r="L37" s="1"/>
  <c r="K63"/>
  <c r="L63" s="1"/>
  <c r="I62"/>
  <c r="K33"/>
  <c r="L33" s="1"/>
  <c r="I32"/>
  <c r="K91"/>
  <c r="K11"/>
  <c r="L11" s="1"/>
  <c r="I10"/>
  <c r="K17"/>
  <c r="L17" s="1"/>
  <c r="L80" l="1"/>
  <c r="K51"/>
  <c r="I159"/>
  <c r="K159" s="1"/>
  <c r="L159" s="1"/>
  <c r="J165"/>
  <c r="K161"/>
  <c r="L161" s="1"/>
  <c r="L91"/>
  <c r="L84"/>
  <c r="L134"/>
  <c r="L153"/>
  <c r="K113"/>
  <c r="L113" s="1"/>
  <c r="L145"/>
  <c r="K75"/>
  <c r="K163"/>
  <c r="L163" s="1"/>
  <c r="K76"/>
  <c r="L76" s="1"/>
  <c r="I16"/>
  <c r="K16" s="1"/>
  <c r="L16" s="1"/>
  <c r="K50"/>
  <c r="L50" s="1"/>
  <c r="K10"/>
  <c r="L10" s="1"/>
  <c r="I31"/>
  <c r="K31" s="1"/>
  <c r="L31" s="1"/>
  <c r="K32"/>
  <c r="L32" s="1"/>
  <c r="I43"/>
  <c r="K44"/>
  <c r="K93"/>
  <c r="L93" s="1"/>
  <c r="I61"/>
  <c r="K61" s="1"/>
  <c r="L61" s="1"/>
  <c r="K62"/>
  <c r="J40"/>
  <c r="L51" l="1"/>
  <c r="E99" i="1"/>
  <c r="E113"/>
  <c r="E120" s="1"/>
  <c r="E94"/>
  <c r="E74"/>
  <c r="L44" i="5"/>
  <c r="L62"/>
  <c r="L75"/>
  <c r="J89"/>
  <c r="I49"/>
  <c r="K49" s="1"/>
  <c r="L49" s="1"/>
  <c r="I40"/>
  <c r="K43"/>
  <c r="L43" s="1"/>
  <c r="E79" i="1" l="1"/>
  <c r="E28"/>
  <c r="E11"/>
  <c r="E43"/>
  <c r="E67"/>
  <c r="E105"/>
  <c r="E82"/>
  <c r="E40"/>
  <c r="E61"/>
  <c r="E102"/>
  <c r="J95" i="5"/>
  <c r="I89"/>
  <c r="I95" s="1"/>
  <c r="K40"/>
  <c r="E37" i="1" l="1"/>
  <c r="E108"/>
  <c r="E87"/>
  <c r="L40" i="5"/>
  <c r="K95"/>
  <c r="L95" s="1"/>
  <c r="K89"/>
  <c r="L89" s="1"/>
  <c r="E89" i="1" l="1"/>
  <c r="E110" s="1"/>
  <c r="E122" s="1"/>
  <c r="D67" l="1"/>
  <c r="D113" l="1"/>
  <c r="D105"/>
  <c r="D102"/>
  <c r="D99"/>
  <c r="D94"/>
  <c r="D82"/>
  <c r="D79"/>
  <c r="D74"/>
  <c r="D61"/>
  <c r="D43"/>
  <c r="D28"/>
  <c r="D87" l="1"/>
  <c r="D11"/>
  <c r="D40"/>
  <c r="D108"/>
  <c r="D120"/>
  <c r="D37" l="1"/>
  <c r="D89" l="1"/>
  <c r="D110" l="1"/>
  <c r="D122" l="1"/>
  <c r="I126" i="5" s="1"/>
  <c r="K126" l="1"/>
  <c r="L126" s="1"/>
  <c r="I127"/>
  <c r="I165" l="1"/>
  <c r="K165" s="1"/>
  <c r="L165" s="1"/>
  <c r="K127"/>
  <c r="L127" s="1"/>
</calcChain>
</file>

<file path=xl/sharedStrings.xml><?xml version="1.0" encoding="utf-8"?>
<sst xmlns="http://schemas.openxmlformats.org/spreadsheetml/2006/main" count="436" uniqueCount="300">
  <si>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</si>
  <si>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</si>
  <si>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</si>
  <si>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</si>
  <si>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</si>
  <si>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</si>
  <si>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</si>
  <si>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</si>
  <si>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</si>
  <si>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</si>
  <si>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</si>
  <si>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</si>
  <si>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</si>
  <si>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</si>
  <si>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</si>
  <si>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</si>
  <si>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</si>
  <si>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</si>
  <si>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</si>
  <si>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</si>
  <si>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</si>
  <si>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</si>
  <si>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</si>
  <si>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</si>
  <si>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</si>
  <si>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</si>
  <si>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</si>
  <si>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</si>
  <si>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</si>
  <si>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</si>
  <si>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</si>
  <si>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</si>
  <si>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</si>
  <si>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</si>
  <si>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</si>
  <si>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</si>
  <si>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</si>
  <si>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</si>
  <si>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</si>
  <si>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</si>
  <si>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</si>
  <si>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</si>
  <si>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</si>
  <si>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</si>
  <si>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</si>
  <si>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</si>
  <si>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</si>
  <si>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</si>
  <si>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</si>
  <si>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</si>
  <si>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</si>
  <si>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</si>
  <si>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</si>
  <si>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</si>
  <si>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</si>
  <si>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</si>
  <si>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</si>
  <si>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</si>
  <si>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</si>
  <si>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</si>
  <si>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</si>
  <si>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</si>
  <si>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</si>
  <si>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</si>
  <si>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</si>
  <si>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</si>
  <si>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</si>
  <si>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</si>
  <si>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</si>
  <si>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</si>
  <si>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</si>
  <si>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</si>
  <si>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</si>
  <si>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</si>
  <si>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</si>
  <si>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</si>
  <si>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</si>
  <si>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</si>
  <si>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</si>
  <si>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</si>
  <si>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</si>
  <si>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</si>
  <si>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</si>
  <si>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</si>
  <si>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</si>
  <si>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</si>
  <si>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</si>
  <si>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</si>
  <si>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</si>
  <si>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</si>
  <si>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</si>
  <si>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</si>
  <si>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</si>
  <si>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</si>
  <si>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</si>
  <si>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</si>
  <si>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</si>
  <si>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</si>
  <si>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</si>
  <si>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</si>
  <si>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</si>
  <si>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</si>
  <si>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</si>
  <si>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</si>
  <si>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</si>
  <si>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</si>
  <si>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</si>
  <si>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</si>
  <si>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</si>
  <si>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</si>
  <si>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</si>
  <si>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</si>
  <si>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</si>
  <si>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</si>
  <si>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</si>
  <si>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</si>
  <si>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</si>
  <si>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</si>
  <si>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</si>
  <si>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</si>
  <si>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I</t>
  </si>
  <si>
    <t>II</t>
  </si>
  <si>
    <t>III</t>
  </si>
  <si>
    <t>IV</t>
  </si>
  <si>
    <t>V</t>
  </si>
  <si>
    <t>VI</t>
  </si>
  <si>
    <t>SCHEMA DI BILANCIO
Decreto interministeriale 20 marzo 2013</t>
  </si>
  <si>
    <t>Esercizio 
2019</t>
  </si>
  <si>
    <t>STATO PATRIMONIALE
Attivo</t>
  </si>
  <si>
    <t>Importi: Unità di Euro</t>
  </si>
  <si>
    <t>Anno 2019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</si>
  <si>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</si>
  <si>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</si>
  <si>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</si>
  <si>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</si>
  <si>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</si>
  <si>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</si>
  <si>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</si>
  <si>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</si>
  <si>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</si>
  <si>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</si>
  <si>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</si>
  <si>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</si>
  <si>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</si>
  <si>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</si>
  <si>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</si>
  <si>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</si>
  <si>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</si>
  <si>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</si>
  <si>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</si>
  <si>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</si>
  <si>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</si>
  <si>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</si>
  <si>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</si>
  <si>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</si>
  <si>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</si>
  <si>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</si>
  <si>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</si>
  <si>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</si>
  <si>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</si>
  <si>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</si>
  <si>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</si>
  <si>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</si>
  <si>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</si>
  <si>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</si>
  <si>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</si>
  <si>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</si>
  <si>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</si>
  <si>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</si>
  <si>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</si>
  <si>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</si>
  <si>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</si>
  <si>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</si>
  <si>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</si>
  <si>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</si>
  <si>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</si>
  <si>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</si>
  <si>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</si>
  <si>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</si>
  <si>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</si>
  <si>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</si>
  <si>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</si>
  <si>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</si>
  <si>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</si>
  <si>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</si>
  <si>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</si>
  <si>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</si>
  <si>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</si>
  <si>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</si>
  <si>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</si>
  <si>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</si>
  <si>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</si>
  <si>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</si>
  <si>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</si>
  <si>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</si>
  <si>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</si>
  <si>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</si>
  <si>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</si>
  <si>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</si>
  <si>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</si>
  <si>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</si>
  <si>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</si>
  <si>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</si>
  <si>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</si>
  <si>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</si>
  <si>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</si>
  <si>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</si>
  <si>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</si>
  <si>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</si>
  <si>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</si>
  <si>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</si>
  <si>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</si>
  <si>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</si>
  <si>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</si>
  <si>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</si>
  <si>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</si>
  <si>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</si>
  <si>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</si>
  <si>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</si>
  <si>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</si>
  <si>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</si>
  <si>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</si>
  <si>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</si>
  <si>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</si>
  <si>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</si>
  <si>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</si>
  <si>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</si>
  <si>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</si>
  <si>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</si>
  <si>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</si>
  <si>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</si>
  <si>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</si>
  <si>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</si>
  <si>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</si>
  <si>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</si>
  <si>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</si>
  <si>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</si>
  <si>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</si>
  <si>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</si>
  <si>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</si>
  <si>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</si>
  <si>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</si>
  <si>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</si>
  <si>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</si>
  <si>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</si>
  <si>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</si>
  <si>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</si>
  <si>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</si>
  <si>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</si>
  <si>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</si>
  <si>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</si>
  <si>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</si>
  <si>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</si>
  <si>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</si>
  <si>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</si>
  <si>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</si>
  <si>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</si>
  <si>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</si>
  <si>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</si>
  <si>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</si>
  <si>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</si>
  <si>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</si>
  <si>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</si>
  <si>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</si>
  <si>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</si>
  <si>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</si>
  <si>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</si>
  <si>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</si>
  <si>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</si>
  <si>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</si>
  <si>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</si>
  <si>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</si>
  <si>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</si>
  <si>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</si>
  <si>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</si>
  <si>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</si>
  <si>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</si>
  <si>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</si>
  <si>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</si>
  <si>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</si>
  <si>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</si>
  <si>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</si>
  <si>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</si>
  <si>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</si>
  <si>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</si>
  <si>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</si>
  <si>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</si>
  <si>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</si>
  <si>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</si>
  <si>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</si>
  <si>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</si>
  <si>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</si>
  <si>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</si>
  <si>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</si>
  <si>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>Esercizio 
2020</t>
  </si>
  <si>
    <t>VARIAZIONE 2020/2019</t>
  </si>
  <si>
    <t>Anno 2020</t>
  </si>
  <si>
    <t>Bilancio d'esercizio 2020 - Conto Economico - Approvazione definitiva</t>
  </si>
  <si>
    <t>(Approvato con deliberazione del Direttore Generale n.451 del 05.11.2021)</t>
  </si>
  <si>
    <t>Bilancio d'esercizio 2020 - Stato Patrimoniale - Approvazione definitiva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</si>
</sst>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8" formatCode="_-* #,##0_-;\-* #,##0_-;_-* &quot;-&quot;??_-;_-@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8"/>
      <color rgb="FFFF0000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4"/>
      <name val="DecimaWE Rg"/>
    </font>
    <font>
      <sz val="10"/>
      <name val="Times New Roman"/>
      <family val="1"/>
    </font>
    <font>
      <b/>
      <sz val="6"/>
      <name val="DecimaWE Rg"/>
    </font>
    <font>
      <i/>
      <sz val="7"/>
      <name val="DecimaWE Rg"/>
    </font>
    <font>
      <b/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8" fillId="4" borderId="39" applyNumberFormat="0" applyAlignment="0" applyProtection="0"/>
    <xf numFmtId="0" fontId="19" fillId="0" borderId="40" applyNumberFormat="0" applyFill="0" applyAlignment="0" applyProtection="0"/>
    <xf numFmtId="0" fontId="20" fillId="13" borderId="41" applyNumberFormat="0" applyAlignment="0" applyProtection="0"/>
    <xf numFmtId="0" fontId="21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3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2" fillId="5" borderId="39" applyNumberFormat="0" applyAlignment="0" applyProtection="0"/>
    <xf numFmtId="169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10" borderId="0" applyNumberFormat="0" applyBorder="0" applyAlignment="0" applyProtection="0"/>
    <xf numFmtId="0" fontId="5" fillId="0" borderId="0"/>
    <xf numFmtId="0" fontId="1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6" borderId="42" applyNumberFormat="0" applyAlignment="0" applyProtection="0"/>
    <xf numFmtId="0" fontId="27" fillId="8" borderId="43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49" fontId="28" fillId="18" borderId="44">
      <alignment vertical="center"/>
    </xf>
    <xf numFmtId="49" fontId="5" fillId="19" borderId="44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32" fillId="0" borderId="46" applyNumberFormat="0" applyFill="0" applyAlignment="0" applyProtection="0"/>
    <xf numFmtId="0" fontId="33" fillId="0" borderId="4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8" applyNumberFormat="0" applyFill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172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3" fontId="38" fillId="0" borderId="0">
      <alignment horizontal="left"/>
    </xf>
    <xf numFmtId="164" fontId="1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0" fontId="6" fillId="0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5" xfId="0" quotePrefix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15" xfId="0" applyFont="1" applyBorder="1" applyAlignment="1" applyProtection="1">
      <alignment horizontal="left" vertical="center" wrapText="1"/>
    </xf>
    <xf numFmtId="10" fontId="9" fillId="3" borderId="50" xfId="3" applyNumberFormat="1" applyFont="1" applyFill="1" applyBorder="1" applyAlignment="1" applyProtection="1">
      <alignment horizontal="right" vertical="center"/>
    </xf>
    <xf numFmtId="10" fontId="9" fillId="3" borderId="33" xfId="3" applyNumberFormat="1" applyFont="1" applyFill="1" applyBorder="1" applyAlignment="1" applyProtection="1">
      <alignment horizontal="right" vertical="center"/>
    </xf>
    <xf numFmtId="10" fontId="9" fillId="3" borderId="8" xfId="3" applyNumberFormat="1" applyFont="1" applyFill="1" applyBorder="1" applyAlignment="1" applyProtection="1">
      <alignment horizontal="right" vertical="center"/>
    </xf>
    <xf numFmtId="10" fontId="9" fillId="3" borderId="52" xfId="3" applyNumberFormat="1" applyFont="1" applyFill="1" applyBorder="1" applyAlignment="1" applyProtection="1">
      <alignment horizontal="right" vertical="center"/>
    </xf>
    <xf numFmtId="10" fontId="8" fillId="0" borderId="8" xfId="2" quotePrefix="1" applyNumberFormat="1" applyFont="1" applyFill="1" applyBorder="1" applyAlignment="1" applyProtection="1">
      <alignment horizontal="center" vertical="center" wrapText="1"/>
    </xf>
    <xf numFmtId="10" fontId="8" fillId="0" borderId="13" xfId="2" applyNumberFormat="1" applyFont="1" applyFill="1" applyBorder="1" applyAlignment="1" applyProtection="1">
      <alignment horizontal="right" vertical="center" wrapText="1"/>
    </xf>
    <xf numFmtId="10" fontId="8" fillId="0" borderId="17" xfId="2" applyNumberFormat="1" applyFont="1" applyFill="1" applyBorder="1" applyAlignment="1" applyProtection="1">
      <alignment horizontal="right" vertical="center"/>
    </xf>
    <xf numFmtId="10" fontId="9" fillId="0" borderId="49" xfId="3" applyNumberFormat="1" applyFont="1" applyFill="1" applyBorder="1" applyAlignment="1">
      <alignment vertical="center"/>
    </xf>
    <xf numFmtId="10" fontId="11" fillId="0" borderId="49" xfId="3" applyNumberFormat="1" applyFont="1" applyFill="1" applyBorder="1" applyAlignment="1" applyProtection="1">
      <alignment horizontal="right" vertical="center"/>
    </xf>
    <xf numFmtId="10" fontId="8" fillId="0" borderId="49" xfId="3" applyNumberFormat="1" applyFont="1" applyFill="1" applyBorder="1" applyAlignment="1" applyProtection="1">
      <alignment horizontal="right" vertical="center"/>
    </xf>
    <xf numFmtId="10" fontId="9" fillId="0" borderId="49" xfId="3" applyNumberFormat="1" applyFont="1" applyFill="1" applyBorder="1" applyAlignment="1" applyProtection="1">
      <alignment horizontal="right" vertical="center"/>
    </xf>
    <xf numFmtId="10" fontId="9" fillId="0" borderId="51" xfId="3" applyNumberFormat="1" applyFont="1" applyFill="1" applyBorder="1" applyAlignment="1" applyProtection="1">
      <alignment horizontal="right" vertical="center"/>
    </xf>
    <xf numFmtId="10" fontId="9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>
      <alignment horizontal="right" vertical="center"/>
    </xf>
    <xf numFmtId="10" fontId="9" fillId="0" borderId="51" xfId="3" applyNumberFormat="1" applyFont="1" applyFill="1" applyBorder="1" applyAlignment="1">
      <alignment horizontal="right" vertical="center"/>
    </xf>
    <xf numFmtId="10" fontId="9" fillId="0" borderId="17" xfId="3" applyNumberFormat="1" applyFont="1" applyFill="1" applyBorder="1" applyAlignment="1">
      <alignment horizontal="right" vertical="center"/>
    </xf>
    <xf numFmtId="10" fontId="9" fillId="0" borderId="53" xfId="3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 applyProtection="1">
      <alignment horizontal="left" vertical="center"/>
    </xf>
    <xf numFmtId="43" fontId="9" fillId="0" borderId="15" xfId="1" applyFont="1" applyBorder="1" applyAlignment="1" applyProtection="1">
      <alignment horizontal="left" vertical="center"/>
    </xf>
    <xf numFmtId="43" fontId="9" fillId="0" borderId="15" xfId="1" applyFont="1" applyFill="1" applyBorder="1" applyAlignment="1" applyProtection="1">
      <alignment horizontal="left" vertical="center"/>
    </xf>
    <xf numFmtId="43" fontId="8" fillId="0" borderId="15" xfId="1" applyFont="1" applyFill="1" applyBorder="1" applyAlignment="1" applyProtection="1">
      <alignment horizontal="left" vertical="center"/>
    </xf>
    <xf numFmtId="43" fontId="8" fillId="0" borderId="15" xfId="1" applyFont="1" applyBorder="1" applyAlignment="1" applyProtection="1">
      <alignment horizontal="right" vertical="center"/>
    </xf>
    <xf numFmtId="43" fontId="9" fillId="0" borderId="15" xfId="1" applyFont="1" applyBorder="1" applyAlignment="1" applyProtection="1">
      <alignment horizontal="right" vertical="center"/>
    </xf>
    <xf numFmtId="43" fontId="9" fillId="0" borderId="16" xfId="1" applyFont="1" applyBorder="1" applyAlignment="1" applyProtection="1">
      <alignment horizontal="right" vertical="center"/>
    </xf>
    <xf numFmtId="43" fontId="9" fillId="0" borderId="16" xfId="1" applyFont="1" applyFill="1" applyBorder="1" applyAlignment="1" applyProtection="1">
      <alignment horizontal="right" vertical="center"/>
    </xf>
    <xf numFmtId="0" fontId="6" fillId="0" borderId="0" xfId="77" applyFont="1" applyAlignment="1">
      <alignment vertical="center"/>
    </xf>
    <xf numFmtId="20" fontId="6" fillId="0" borderId="0" xfId="77" applyNumberFormat="1" applyFont="1" applyBorder="1" applyAlignment="1">
      <alignment horizontal="center" vertical="center"/>
    </xf>
    <xf numFmtId="0" fontId="4" fillId="0" borderId="0" xfId="77" applyFont="1" applyBorder="1" applyAlignment="1">
      <alignment vertical="center"/>
    </xf>
    <xf numFmtId="0" fontId="8" fillId="0" borderId="0" xfId="77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3" fontId="9" fillId="0" borderId="0" xfId="77" applyNumberFormat="1" applyFont="1" applyBorder="1" applyAlignment="1">
      <alignment horizontal="center" vertical="center"/>
    </xf>
    <xf numFmtId="3" fontId="8" fillId="0" borderId="8" xfId="2" quotePrefix="1" applyNumberFormat="1" applyFont="1" applyFill="1" applyBorder="1" applyAlignment="1" applyProtection="1">
      <alignment horizontal="center" vertical="center" wrapText="1"/>
    </xf>
    <xf numFmtId="0" fontId="6" fillId="0" borderId="0" xfId="77" applyFont="1" applyFill="1" applyAlignment="1">
      <alignment vertical="center"/>
    </xf>
    <xf numFmtId="0" fontId="4" fillId="0" borderId="14" xfId="77" applyFont="1" applyBorder="1" applyAlignment="1" applyProtection="1">
      <alignment horizontal="center" vertical="center" wrapText="1"/>
    </xf>
    <xf numFmtId="0" fontId="4" fillId="0" borderId="0" xfId="77" applyFont="1" applyBorder="1" applyAlignment="1" applyProtection="1">
      <alignment horizontal="center" vertical="center" wrapText="1"/>
    </xf>
    <xf numFmtId="173" fontId="4" fillId="0" borderId="10" xfId="115" applyFont="1" applyBorder="1" applyAlignment="1">
      <alignment horizontal="left" vertical="center"/>
    </xf>
    <xf numFmtId="165" fontId="8" fillId="0" borderId="10" xfId="77" applyNumberFormat="1" applyFont="1" applyBorder="1" applyAlignment="1" applyProtection="1">
      <alignment horizontal="right" vertical="center" wrapText="1"/>
    </xf>
    <xf numFmtId="165" fontId="8" fillId="0" borderId="0" xfId="77" applyNumberFormat="1" applyFont="1" applyBorder="1" applyAlignment="1" applyProtection="1">
      <alignment horizontal="right" vertical="center" wrapText="1"/>
    </xf>
    <xf numFmtId="10" fontId="8" fillId="0" borderId="13" xfId="3" applyNumberFormat="1" applyFont="1" applyBorder="1" applyAlignment="1" applyProtection="1">
      <alignment horizontal="right" vertical="center" wrapText="1"/>
    </xf>
    <xf numFmtId="43" fontId="9" fillId="0" borderId="14" xfId="1" applyFont="1" applyBorder="1" applyAlignment="1" applyProtection="1">
      <alignment horizontal="center" vertical="center"/>
    </xf>
    <xf numFmtId="43" fontId="9" fillId="0" borderId="0" xfId="1" applyFont="1" applyBorder="1" applyAlignment="1" applyProtection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 applyProtection="1">
      <alignment horizontal="right" vertical="center"/>
    </xf>
    <xf numFmtId="10" fontId="13" fillId="0" borderId="17" xfId="3" applyNumberFormat="1" applyFont="1" applyBorder="1" applyAlignment="1" applyProtection="1">
      <alignment horizontal="right" vertical="center"/>
    </xf>
    <xf numFmtId="0" fontId="9" fillId="0" borderId="0" xfId="77" applyFont="1" applyAlignment="1">
      <alignment vertical="center"/>
    </xf>
    <xf numFmtId="43" fontId="9" fillId="0" borderId="14" xfId="1" applyFont="1" applyBorder="1" applyAlignment="1">
      <alignment vertical="center"/>
    </xf>
    <xf numFmtId="43" fontId="13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right" vertical="center"/>
    </xf>
    <xf numFmtId="0" fontId="8" fillId="0" borderId="0" xfId="77" applyFont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16" xfId="1" applyFont="1" applyBorder="1" applyAlignment="1" applyProtection="1">
      <alignment horizontal="right" vertical="center"/>
    </xf>
    <xf numFmtId="165" fontId="8" fillId="0" borderId="0" xfId="77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165" fontId="9" fillId="0" borderId="0" xfId="77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43" fontId="13" fillId="0" borderId="14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left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0" fontId="11" fillId="0" borderId="0" xfId="77" applyFont="1" applyAlignment="1">
      <alignment vertical="center"/>
    </xf>
    <xf numFmtId="165" fontId="11" fillId="0" borderId="0" xfId="77" applyNumberFormat="1" applyFont="1" applyAlignment="1">
      <alignment vertical="center"/>
    </xf>
    <xf numFmtId="43" fontId="8" fillId="0" borderId="15" xfId="1" applyFont="1" applyFill="1" applyBorder="1" applyAlignment="1">
      <alignment vertical="center"/>
    </xf>
    <xf numFmtId="43" fontId="11" fillId="0" borderId="3" xfId="1" applyFont="1" applyBorder="1" applyAlignment="1" applyProtection="1">
      <alignment horizontal="center" vertical="center"/>
    </xf>
    <xf numFmtId="43" fontId="11" fillId="0" borderId="1" xfId="1" applyFont="1" applyBorder="1" applyAlignment="1" applyProtection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43" fontId="8" fillId="0" borderId="0" xfId="1" quotePrefix="1" applyFont="1" applyFill="1" applyBorder="1" applyAlignment="1" applyProtection="1">
      <alignment horizontal="left" vertical="center"/>
    </xf>
    <xf numFmtId="43" fontId="8" fillId="0" borderId="16" xfId="1" applyFont="1" applyBorder="1" applyAlignment="1">
      <alignment vertical="center"/>
    </xf>
    <xf numFmtId="43" fontId="11" fillId="0" borderId="15" xfId="1" quotePrefix="1" applyFont="1" applyFill="1" applyBorder="1" applyAlignment="1" applyProtection="1">
      <alignment horizontal="left" vertical="center"/>
    </xf>
    <xf numFmtId="43" fontId="8" fillId="0" borderId="34" xfId="1" applyFont="1" applyBorder="1" applyAlignment="1" applyProtection="1">
      <alignment horizontal="right" vertical="center"/>
    </xf>
    <xf numFmtId="43" fontId="8" fillId="0" borderId="10" xfId="1" applyFont="1" applyBorder="1" applyAlignment="1" applyProtection="1">
      <alignment horizontal="right" vertical="center"/>
    </xf>
    <xf numFmtId="43" fontId="8" fillId="0" borderId="36" xfId="1" applyFont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horizontal="left" vertical="center"/>
    </xf>
    <xf numFmtId="10" fontId="9" fillId="0" borderId="13" xfId="3" applyNumberFormat="1" applyFont="1" applyBorder="1" applyAlignment="1" applyProtection="1">
      <alignment horizontal="right" vertical="center"/>
    </xf>
    <xf numFmtId="43" fontId="9" fillId="0" borderId="14" xfId="1" applyFont="1" applyBorder="1" applyAlignment="1" applyProtection="1">
      <alignment vertical="center"/>
    </xf>
    <xf numFmtId="43" fontId="9" fillId="0" borderId="15" xfId="1" applyFont="1" applyFill="1" applyBorder="1" applyAlignment="1" applyProtection="1">
      <alignment vertical="center"/>
    </xf>
    <xf numFmtId="43" fontId="9" fillId="0" borderId="0" xfId="1" applyFont="1" applyBorder="1" applyAlignment="1" applyProtection="1">
      <alignment vertical="center"/>
    </xf>
    <xf numFmtId="43" fontId="13" fillId="0" borderId="15" xfId="1" applyFont="1" applyFill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>
      <alignment horizontal="left" vertical="center"/>
    </xf>
    <xf numFmtId="43" fontId="11" fillId="0" borderId="55" xfId="1" applyFont="1" applyBorder="1" applyAlignment="1" applyProtection="1">
      <alignment horizontal="center" vertical="center"/>
    </xf>
    <xf numFmtId="43" fontId="9" fillId="0" borderId="55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56" xfId="1" applyFont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 wrapText="1"/>
    </xf>
    <xf numFmtId="43" fontId="11" fillId="0" borderId="0" xfId="1" applyFont="1" applyFill="1" applyBorder="1" applyAlignment="1" applyProtection="1">
      <alignment vertical="center"/>
    </xf>
    <xf numFmtId="43" fontId="8" fillId="0" borderId="16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 wrapText="1"/>
    </xf>
    <xf numFmtId="43" fontId="8" fillId="0" borderId="38" xfId="1" applyFont="1" applyBorder="1" applyAlignment="1" applyProtection="1">
      <alignment vertical="center"/>
    </xf>
    <xf numFmtId="43" fontId="9" fillId="0" borderId="0" xfId="1" applyFont="1" applyFill="1" applyBorder="1" applyAlignment="1" applyProtection="1">
      <alignment vertical="center"/>
    </xf>
    <xf numFmtId="10" fontId="13" fillId="3" borderId="8" xfId="3" applyNumberFormat="1" applyFont="1" applyFill="1" applyBorder="1" applyAlignment="1" applyProtection="1">
      <alignment horizontal="right" vertical="center"/>
    </xf>
    <xf numFmtId="43" fontId="9" fillId="0" borderId="10" xfId="1" applyFont="1" applyBorder="1" applyAlignment="1" applyProtection="1">
      <alignment vertical="center"/>
    </xf>
    <xf numFmtId="43" fontId="9" fillId="0" borderId="15" xfId="1" applyFont="1" applyBorder="1" applyAlignment="1" applyProtection="1">
      <alignment vertical="center"/>
    </xf>
    <xf numFmtId="43" fontId="9" fillId="0" borderId="36" xfId="1" applyFont="1" applyBorder="1" applyAlignment="1" applyProtection="1">
      <alignment vertical="center"/>
    </xf>
    <xf numFmtId="43" fontId="9" fillId="0" borderId="14" xfId="1" applyFont="1" applyFill="1" applyBorder="1" applyAlignment="1" applyProtection="1">
      <alignment vertical="center"/>
    </xf>
    <xf numFmtId="10" fontId="11" fillId="0" borderId="17" xfId="3" applyNumberFormat="1" applyFont="1" applyBorder="1" applyAlignment="1" applyProtection="1">
      <alignment horizontal="right" vertical="center"/>
    </xf>
    <xf numFmtId="0" fontId="9" fillId="0" borderId="0" xfId="77" applyFont="1" applyFill="1" applyBorder="1" applyAlignment="1">
      <alignment vertical="center"/>
    </xf>
    <xf numFmtId="165" fontId="9" fillId="0" borderId="0" xfId="77" applyNumberFormat="1" applyFont="1" applyFill="1" applyBorder="1" applyAlignment="1">
      <alignment vertical="center"/>
    </xf>
    <xf numFmtId="10" fontId="13" fillId="3" borderId="52" xfId="3" applyNumberFormat="1" applyFont="1" applyFill="1" applyBorder="1" applyAlignment="1" applyProtection="1">
      <alignment horizontal="right" vertical="center"/>
    </xf>
    <xf numFmtId="0" fontId="9" fillId="0" borderId="0" xfId="77" applyFont="1" applyFill="1" applyAlignment="1">
      <alignment vertical="center"/>
    </xf>
    <xf numFmtId="165" fontId="9" fillId="0" borderId="0" xfId="77" applyNumberFormat="1" applyFont="1" applyFill="1" applyAlignment="1">
      <alignment vertical="center"/>
    </xf>
    <xf numFmtId="43" fontId="8" fillId="0" borderId="15" xfId="1" applyFont="1" applyFill="1" applyBorder="1" applyAlignment="1" applyProtection="1">
      <alignment vertical="center"/>
    </xf>
    <xf numFmtId="10" fontId="13" fillId="3" borderId="58" xfId="3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8" fillId="0" borderId="0" xfId="77" applyFont="1" applyFill="1" applyAlignment="1">
      <alignment vertical="center"/>
    </xf>
    <xf numFmtId="165" fontId="8" fillId="0" borderId="0" xfId="77" applyNumberFormat="1" applyFont="1" applyFill="1" applyAlignment="1">
      <alignment vertical="center"/>
    </xf>
    <xf numFmtId="3" fontId="8" fillId="0" borderId="0" xfId="77" applyNumberFormat="1" applyFont="1" applyBorder="1" applyAlignment="1">
      <alignment horizontal="right" vertical="center"/>
    </xf>
    <xf numFmtId="0" fontId="8" fillId="0" borderId="0" xfId="77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9" fillId="0" borderId="14" xfId="1" applyFont="1" applyBorder="1" applyAlignment="1" applyProtection="1">
      <alignment horizontal="center" vertical="center" wrapText="1"/>
    </xf>
    <xf numFmtId="43" fontId="9" fillId="0" borderId="0" xfId="1" applyFont="1" applyBorder="1" applyAlignment="1" applyProtection="1">
      <alignment horizontal="center" vertical="center" wrapText="1"/>
    </xf>
    <xf numFmtId="43" fontId="9" fillId="0" borderId="0" xfId="1" applyFont="1" applyFill="1" applyBorder="1" applyAlignment="1">
      <alignment horizontal="left" vertical="center"/>
    </xf>
    <xf numFmtId="43" fontId="8" fillId="0" borderId="10" xfId="1" applyFont="1" applyBorder="1" applyAlignment="1" applyProtection="1">
      <alignment horizontal="right" vertical="center" wrapText="1"/>
    </xf>
    <xf numFmtId="43" fontId="8" fillId="0" borderId="15" xfId="1" applyFont="1" applyBorder="1" applyAlignment="1" applyProtection="1">
      <alignment horizontal="right" vertical="center" wrapText="1"/>
    </xf>
    <xf numFmtId="3" fontId="8" fillId="0" borderId="17" xfId="77" applyNumberFormat="1" applyFont="1" applyBorder="1" applyAlignment="1" applyProtection="1">
      <alignment horizontal="right" vertical="center" wrapText="1"/>
    </xf>
    <xf numFmtId="3" fontId="9" fillId="0" borderId="17" xfId="77" applyNumberFormat="1" applyFont="1" applyBorder="1" applyAlignment="1" applyProtection="1">
      <alignment horizontal="right" vertical="center"/>
    </xf>
    <xf numFmtId="43" fontId="9" fillId="0" borderId="0" xfId="77" applyNumberFormat="1" applyFont="1" applyAlignment="1">
      <alignment vertical="center"/>
    </xf>
    <xf numFmtId="43" fontId="9" fillId="0" borderId="0" xfId="1" applyFont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left" vertical="center"/>
    </xf>
    <xf numFmtId="43" fontId="9" fillId="0" borderId="14" xfId="1" applyFont="1" applyBorder="1" applyAlignment="1" applyProtection="1">
      <alignment horizontal="left" vertical="center"/>
    </xf>
    <xf numFmtId="43" fontId="9" fillId="0" borderId="10" xfId="1" applyFont="1" applyBorder="1" applyAlignment="1" applyProtection="1">
      <alignment horizontal="right" vertical="center"/>
    </xf>
    <xf numFmtId="10" fontId="9" fillId="0" borderId="17" xfId="3" applyNumberFormat="1" applyFont="1" applyBorder="1" applyAlignment="1" applyProtection="1">
      <alignment horizontal="right" vertical="center"/>
    </xf>
    <xf numFmtId="43" fontId="9" fillId="0" borderId="36" xfId="1" applyFont="1" applyBorder="1" applyAlignment="1" applyProtection="1">
      <alignment horizontal="right" vertical="center"/>
    </xf>
    <xf numFmtId="43" fontId="9" fillId="0" borderId="14" xfId="1" quotePrefix="1" applyFont="1" applyBorder="1" applyAlignment="1" applyProtection="1">
      <alignment horizontal="left" vertical="center"/>
    </xf>
    <xf numFmtId="43" fontId="9" fillId="0" borderId="0" xfId="1" quotePrefix="1" applyFont="1" applyBorder="1" applyAlignment="1" applyProtection="1">
      <alignment horizontal="center"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8" xfId="1" applyFont="1" applyBorder="1" applyAlignment="1" applyProtection="1">
      <alignment horizontal="center" vertical="center"/>
    </xf>
    <xf numFmtId="43" fontId="9" fillId="0" borderId="15" xfId="1" applyFont="1" applyFill="1" applyBorder="1" applyAlignment="1">
      <alignment horizontal="left" vertical="center"/>
    </xf>
    <xf numFmtId="43" fontId="13" fillId="0" borderId="15" xfId="1" applyFont="1" applyFill="1" applyBorder="1" applyAlignment="1" applyProtection="1">
      <alignment horizontal="left" vertical="center"/>
    </xf>
    <xf numFmtId="43" fontId="9" fillId="0" borderId="14" xfId="1" applyFont="1" applyBorder="1" applyAlignment="1">
      <alignment horizontal="center" vertical="center"/>
    </xf>
    <xf numFmtId="43" fontId="9" fillId="0" borderId="0" xfId="1" applyFont="1" applyBorder="1" applyAlignment="1">
      <alignment horizontal="left" vertical="center"/>
    </xf>
    <xf numFmtId="43" fontId="9" fillId="0" borderId="34" xfId="1" applyFont="1" applyBorder="1" applyAlignment="1" applyProtection="1">
      <alignment horizontal="right" vertical="center"/>
    </xf>
    <xf numFmtId="0" fontId="8" fillId="0" borderId="0" xfId="77" applyFont="1" applyAlignment="1">
      <alignment horizontal="center" vertical="center"/>
    </xf>
    <xf numFmtId="3" fontId="8" fillId="0" borderId="0" xfId="77" applyNumberFormat="1" applyFont="1" applyAlignment="1">
      <alignment vertical="center"/>
    </xf>
    <xf numFmtId="0" fontId="6" fillId="0" borderId="0" xfId="77" applyFont="1" applyAlignment="1">
      <alignment horizontal="center" vertical="center"/>
    </xf>
    <xf numFmtId="10" fontId="41" fillId="0" borderId="49" xfId="3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7" fillId="0" borderId="2" xfId="1" applyNumberFormat="1" applyFont="1" applyFill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horizontal="left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11" xfId="1" applyNumberFormat="1" applyFont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 applyProtection="1">
      <alignment horizontal="right" vertical="center" wrapText="1"/>
    </xf>
    <xf numFmtId="3" fontId="9" fillId="0" borderId="15" xfId="1" applyNumberFormat="1" applyFont="1" applyBorder="1" applyAlignment="1" applyProtection="1">
      <alignment horizontal="left" vertical="center"/>
    </xf>
    <xf numFmtId="3" fontId="9" fillId="0" borderId="15" xfId="1" applyNumberFormat="1" applyFont="1" applyFill="1" applyBorder="1" applyAlignment="1" applyProtection="1">
      <alignment horizontal="left" vertical="center"/>
    </xf>
    <xf numFmtId="3" fontId="8" fillId="0" borderId="16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left" vertical="center"/>
    </xf>
    <xf numFmtId="3" fontId="8" fillId="0" borderId="15" xfId="1" applyNumberFormat="1" applyFont="1" applyFill="1" applyBorder="1" applyAlignment="1" applyProtection="1">
      <alignment horizontal="left" vertical="center"/>
    </xf>
    <xf numFmtId="3" fontId="9" fillId="0" borderId="15" xfId="1" applyNumberFormat="1" applyFont="1" applyFill="1" applyBorder="1" applyAlignment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Fill="1" applyBorder="1" applyAlignment="1" applyProtection="1">
      <alignment horizontal="right" vertical="center"/>
    </xf>
    <xf numFmtId="3" fontId="13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Fill="1" applyBorder="1" applyAlignment="1" applyProtection="1">
      <alignment horizontal="right" vertical="center"/>
    </xf>
    <xf numFmtId="3" fontId="9" fillId="2" borderId="18" xfId="1" applyNumberFormat="1" applyFont="1" applyFill="1" applyBorder="1" applyAlignment="1" applyProtection="1">
      <alignment horizontal="right" vertical="center"/>
    </xf>
    <xf numFmtId="3" fontId="9" fillId="3" borderId="18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Border="1" applyAlignment="1" applyProtection="1">
      <alignment horizontal="right" vertical="center"/>
    </xf>
    <xf numFmtId="3" fontId="9" fillId="0" borderId="20" xfId="1" applyNumberFormat="1" applyFont="1" applyBorder="1" applyAlignment="1" applyProtection="1">
      <alignment horizontal="right" vertical="center"/>
    </xf>
    <xf numFmtId="3" fontId="9" fillId="0" borderId="20" xfId="1" applyNumberFormat="1" applyFont="1" applyFill="1" applyBorder="1" applyAlignment="1" applyProtection="1">
      <alignment horizontal="right" vertical="center"/>
    </xf>
    <xf numFmtId="3" fontId="9" fillId="2" borderId="23" xfId="1" applyNumberFormat="1" applyFont="1" applyFill="1" applyBorder="1" applyAlignment="1" applyProtection="1">
      <alignment horizontal="right" vertical="center"/>
    </xf>
    <xf numFmtId="3" fontId="9" fillId="3" borderId="23" xfId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Border="1" applyAlignment="1" applyProtection="1">
      <alignment horizontal="right" vertical="center"/>
    </xf>
    <xf numFmtId="3" fontId="9" fillId="0" borderId="16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9" fillId="2" borderId="3" xfId="1" applyNumberFormat="1" applyFont="1" applyFill="1" applyBorder="1" applyAlignment="1" applyProtection="1">
      <alignment horizontal="right" vertical="center"/>
    </xf>
    <xf numFmtId="3" fontId="9" fillId="3" borderId="3" xfId="1" applyNumberFormat="1" applyFont="1" applyFill="1" applyBorder="1" applyAlignment="1" applyProtection="1">
      <alignment horizontal="right" vertical="center"/>
    </xf>
    <xf numFmtId="3" fontId="9" fillId="0" borderId="20" xfId="1" applyNumberFormat="1" applyFont="1" applyBorder="1" applyAlignment="1">
      <alignment horizontal="right" vertical="center"/>
    </xf>
    <xf numFmtId="3" fontId="9" fillId="0" borderId="20" xfId="1" applyNumberFormat="1" applyFont="1" applyFill="1" applyBorder="1" applyAlignment="1">
      <alignment horizontal="right" vertical="center"/>
    </xf>
    <xf numFmtId="3" fontId="9" fillId="2" borderId="22" xfId="1" applyNumberFormat="1" applyFont="1" applyFill="1" applyBorder="1" applyAlignment="1" applyProtection="1">
      <alignment horizontal="right" vertical="center"/>
    </xf>
    <xf numFmtId="3" fontId="9" fillId="3" borderId="22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3" fontId="9" fillId="0" borderId="3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center" vertical="center"/>
    </xf>
    <xf numFmtId="178" fontId="8" fillId="0" borderId="3" xfId="1" quotePrefix="1" applyNumberFormat="1" applyFont="1" applyFill="1" applyBorder="1" applyAlignment="1" applyProtection="1">
      <alignment horizontal="center" vertical="center" wrapText="1"/>
    </xf>
    <xf numFmtId="178" fontId="8" fillId="0" borderId="12" xfId="1" applyNumberFormat="1" applyFont="1" applyBorder="1" applyAlignment="1" applyProtection="1">
      <alignment horizontal="right" vertical="center" wrapText="1"/>
    </xf>
    <xf numFmtId="178" fontId="13" fillId="0" borderId="16" xfId="1" applyNumberFormat="1" applyFont="1" applyFill="1" applyBorder="1" applyAlignment="1" applyProtection="1">
      <alignment horizontal="right" vertical="center"/>
    </xf>
    <xf numFmtId="178" fontId="13" fillId="0" borderId="16" xfId="1" applyNumberFormat="1" applyFont="1" applyBorder="1" applyAlignment="1" applyProtection="1">
      <alignment horizontal="right" vertical="center"/>
    </xf>
    <xf numFmtId="178" fontId="9" fillId="0" borderId="16" xfId="1" applyNumberFormat="1" applyFont="1" applyBorder="1" applyAlignment="1" applyProtection="1">
      <alignment horizontal="right" vertical="center"/>
    </xf>
    <xf numFmtId="178" fontId="11" fillId="0" borderId="16" xfId="1" applyNumberFormat="1" applyFont="1" applyFill="1" applyBorder="1" applyAlignment="1" applyProtection="1">
      <alignment horizontal="right" vertical="center"/>
    </xf>
    <xf numFmtId="178" fontId="8" fillId="0" borderId="16" xfId="1" applyNumberFormat="1" applyFont="1" applyFill="1" applyBorder="1" applyAlignment="1" applyProtection="1">
      <alignment horizontal="right" vertical="center"/>
    </xf>
    <xf numFmtId="178" fontId="9" fillId="0" borderId="16" xfId="1" applyNumberFormat="1" applyFont="1" applyFill="1" applyBorder="1" applyAlignment="1" applyProtection="1">
      <alignment horizontal="right" vertical="center"/>
    </xf>
    <xf numFmtId="178" fontId="8" fillId="0" borderId="34" xfId="1" applyNumberFormat="1" applyFont="1" applyFill="1" applyBorder="1" applyAlignment="1" applyProtection="1">
      <alignment horizontal="right" vertical="center"/>
    </xf>
    <xf numFmtId="178" fontId="9" fillId="2" borderId="3" xfId="1" applyNumberFormat="1" applyFont="1" applyFill="1" applyBorder="1" applyAlignment="1" applyProtection="1">
      <alignment horizontal="right" vertical="center"/>
    </xf>
    <xf numFmtId="178" fontId="9" fillId="0" borderId="12" xfId="1" applyNumberFormat="1" applyFont="1" applyBorder="1" applyAlignment="1" applyProtection="1">
      <alignment horizontal="right" vertical="center"/>
    </xf>
    <xf numFmtId="178" fontId="8" fillId="0" borderId="16" xfId="1" applyNumberFormat="1" applyFont="1" applyBorder="1" applyAlignment="1" applyProtection="1">
      <alignment horizontal="right"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15" xfId="1" applyNumberFormat="1" applyFont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8" fontId="9" fillId="2" borderId="22" xfId="1" applyNumberFormat="1" applyFont="1" applyFill="1" applyBorder="1" applyAlignment="1" applyProtection="1">
      <alignment horizontal="right" vertical="center"/>
    </xf>
    <xf numFmtId="178" fontId="9" fillId="2" borderId="35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8" fillId="0" borderId="15" xfId="1" applyNumberFormat="1" applyFont="1" applyBorder="1" applyAlignment="1" applyProtection="1">
      <alignment horizontal="right" vertical="center" wrapText="1"/>
    </xf>
    <xf numFmtId="178" fontId="8" fillId="0" borderId="16" xfId="1" applyNumberFormat="1" applyFont="1" applyBorder="1" applyAlignment="1" applyProtection="1">
      <alignment horizontal="right" vertical="center" wrapText="1"/>
    </xf>
    <xf numFmtId="178" fontId="9" fillId="0" borderId="15" xfId="1" applyNumberFormat="1" applyFont="1" applyBorder="1" applyAlignment="1" applyProtection="1">
      <alignment horizontal="right" vertical="center"/>
    </xf>
    <xf numFmtId="178" fontId="9" fillId="3" borderId="3" xfId="1" applyNumberFormat="1" applyFont="1" applyFill="1" applyBorder="1" applyAlignment="1" applyProtection="1">
      <alignment horizontal="right" vertical="center"/>
    </xf>
    <xf numFmtId="178" fontId="9" fillId="0" borderId="12" xfId="1" applyNumberFormat="1" applyFont="1" applyBorder="1" applyAlignment="1">
      <alignment vertical="center"/>
    </xf>
    <xf numFmtId="178" fontId="13" fillId="0" borderId="15" xfId="1" applyNumberFormat="1" applyFont="1" applyBorder="1" applyAlignment="1" applyProtection="1">
      <alignment horizontal="center" vertical="center"/>
    </xf>
    <xf numFmtId="178" fontId="9" fillId="3" borderId="22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Alignment="1">
      <alignment vertical="center"/>
    </xf>
    <xf numFmtId="10" fontId="42" fillId="0" borderId="17" xfId="3" applyNumberFormat="1" applyFont="1" applyBorder="1" applyAlignment="1" applyProtection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34" xfId="1" applyNumberFormat="1" applyFont="1" applyBorder="1" applyAlignment="1" applyProtection="1">
      <alignment horizontal="right" vertical="center"/>
    </xf>
    <xf numFmtId="43" fontId="9" fillId="0" borderId="55" xfId="1" applyFont="1" applyFill="1" applyBorder="1" applyAlignment="1">
      <alignment vertical="center"/>
    </xf>
    <xf numFmtId="43" fontId="8" fillId="0" borderId="56" xfId="1" applyFont="1" applyFill="1" applyBorder="1" applyAlignment="1" applyProtection="1">
      <alignment vertical="center"/>
    </xf>
    <xf numFmtId="178" fontId="8" fillId="0" borderId="56" xfId="1" applyNumberFormat="1" applyFont="1" applyFill="1" applyBorder="1" applyAlignment="1" applyProtection="1">
      <alignment vertical="center"/>
    </xf>
    <xf numFmtId="43" fontId="8" fillId="0" borderId="16" xfId="1" applyFont="1" applyFill="1" applyBorder="1" applyAlignment="1" applyProtection="1">
      <alignment vertical="center"/>
    </xf>
    <xf numFmtId="178" fontId="8" fillId="0" borderId="16" xfId="1" applyNumberFormat="1" applyFont="1" applyFill="1" applyBorder="1" applyAlignment="1" applyProtection="1">
      <alignment vertical="center"/>
    </xf>
    <xf numFmtId="178" fontId="8" fillId="0" borderId="38" xfId="1" applyNumberFormat="1" applyFont="1" applyFill="1" applyBorder="1" applyAlignment="1" applyProtection="1">
      <alignment vertical="center"/>
    </xf>
    <xf numFmtId="178" fontId="15" fillId="0" borderId="56" xfId="1" applyNumberFormat="1" applyFont="1" applyFill="1" applyBorder="1" applyAlignment="1" applyProtection="1">
      <alignment vertical="center"/>
    </xf>
    <xf numFmtId="43" fontId="15" fillId="0" borderId="56" xfId="1" applyFont="1" applyFill="1" applyBorder="1" applyAlignment="1" applyProtection="1">
      <alignment vertical="center"/>
    </xf>
    <xf numFmtId="43" fontId="15" fillId="0" borderId="15" xfId="1" applyFont="1" applyFill="1" applyBorder="1" applyAlignment="1">
      <alignment horizontal="right" vertical="center"/>
    </xf>
    <xf numFmtId="178" fontId="15" fillId="0" borderId="15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 applyProtection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43" fontId="8" fillId="0" borderId="15" xfId="1" applyFont="1" applyFill="1" applyBorder="1" applyAlignment="1">
      <alignment horizontal="right" vertical="center"/>
    </xf>
    <xf numFmtId="43" fontId="8" fillId="0" borderId="16" xfId="1" applyFont="1" applyFill="1" applyBorder="1" applyAlignment="1" applyProtection="1">
      <alignment horizontal="right" vertical="center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65" fontId="8" fillId="0" borderId="3" xfId="2" quotePrefix="1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3" fontId="8" fillId="0" borderId="5" xfId="1" quotePrefix="1" applyNumberFormat="1" applyFont="1" applyFill="1" applyBorder="1" applyAlignment="1" applyProtection="1">
      <alignment horizontal="center" vertical="center" wrapText="1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165" fontId="8" fillId="0" borderId="5" xfId="2" quotePrefix="1" applyNumberFormat="1" applyFont="1" applyFill="1" applyBorder="1" applyAlignment="1" applyProtection="1">
      <alignment horizontal="center" vertical="center" wrapText="1"/>
    </xf>
    <xf numFmtId="165" fontId="8" fillId="0" borderId="6" xfId="2" quotePrefix="1" applyNumberFormat="1" applyFont="1" applyFill="1" applyBorder="1" applyAlignment="1" applyProtection="1">
      <alignment horizontal="center" vertical="center" wrapText="1"/>
    </xf>
    <xf numFmtId="0" fontId="9" fillId="2" borderId="7" xfId="0" quotePrefix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 applyProtection="1">
      <alignment horizontal="left" vertical="center"/>
    </xf>
    <xf numFmtId="0" fontId="12" fillId="2" borderId="21" xfId="0" quotePrefix="1" applyFont="1" applyFill="1" applyBorder="1" applyAlignment="1" applyProtection="1">
      <alignment horizontal="left" vertical="center"/>
    </xf>
    <xf numFmtId="0" fontId="12" fillId="2" borderId="22" xfId="0" quotePrefix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43" fontId="9" fillId="2" borderId="19" xfId="1" applyFont="1" applyFill="1" applyBorder="1" applyAlignment="1" applyProtection="1">
      <alignment horizontal="left" vertical="center"/>
    </xf>
    <xf numFmtId="43" fontId="9" fillId="2" borderId="20" xfId="1" applyFont="1" applyFill="1" applyBorder="1" applyAlignment="1" applyProtection="1">
      <alignment horizontal="left" vertical="center"/>
    </xf>
    <xf numFmtId="43" fontId="9" fillId="2" borderId="28" xfId="1" applyFont="1" applyFill="1" applyBorder="1" applyAlignment="1" applyProtection="1">
      <alignment horizontal="left" vertical="center"/>
    </xf>
    <xf numFmtId="43" fontId="9" fillId="2" borderId="57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left" vertical="center" wrapText="1"/>
    </xf>
    <xf numFmtId="43" fontId="11" fillId="0" borderId="15" xfId="1" applyFont="1" applyFill="1" applyBorder="1" applyAlignment="1" applyProtection="1">
      <alignment horizontal="left" vertical="center" wrapText="1"/>
    </xf>
    <xf numFmtId="43" fontId="9" fillId="2" borderId="37" xfId="1" applyFont="1" applyFill="1" applyBorder="1" applyAlignment="1" applyProtection="1">
      <alignment vertical="center"/>
    </xf>
    <xf numFmtId="43" fontId="9" fillId="2" borderId="2" xfId="1" applyFont="1" applyFill="1" applyBorder="1" applyAlignment="1" applyProtection="1">
      <alignment vertical="center"/>
    </xf>
    <xf numFmtId="43" fontId="9" fillId="2" borderId="10" xfId="1" applyFont="1" applyFill="1" applyBorder="1" applyAlignment="1" applyProtection="1">
      <alignment vertical="center"/>
    </xf>
    <xf numFmtId="43" fontId="9" fillId="2" borderId="18" xfId="1" applyFont="1" applyFill="1" applyBorder="1" applyAlignment="1" applyProtection="1">
      <alignment vertical="center"/>
    </xf>
    <xf numFmtId="43" fontId="9" fillId="2" borderId="0" xfId="1" applyFont="1" applyFill="1" applyBorder="1" applyAlignment="1" applyProtection="1">
      <alignment vertical="center"/>
    </xf>
    <xf numFmtId="43" fontId="9" fillId="2" borderId="31" xfId="1" applyFont="1" applyFill="1" applyBorder="1" applyAlignment="1" applyProtection="1">
      <alignment vertical="center"/>
    </xf>
    <xf numFmtId="43" fontId="9" fillId="2" borderId="32" xfId="1" applyFont="1" applyFill="1" applyBorder="1" applyAlignment="1" applyProtection="1">
      <alignment vertical="center"/>
    </xf>
    <xf numFmtId="43" fontId="9" fillId="2" borderId="23" xfId="1" applyFont="1" applyFill="1" applyBorder="1" applyAlignment="1" applyProtection="1">
      <alignment vertical="center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3" fontId="9" fillId="0" borderId="22" xfId="77" applyNumberFormat="1" applyFont="1" applyBorder="1" applyAlignment="1">
      <alignment horizontal="center" vertical="center"/>
    </xf>
    <xf numFmtId="3" fontId="9" fillId="0" borderId="52" xfId="77" applyNumberFormat="1" applyFont="1" applyBorder="1" applyAlignment="1">
      <alignment horizontal="center" vertical="center"/>
    </xf>
    <xf numFmtId="43" fontId="39" fillId="0" borderId="24" xfId="1" applyFont="1" applyFill="1" applyBorder="1" applyAlignment="1">
      <alignment horizontal="center" vertical="center" wrapText="1"/>
    </xf>
    <xf numFmtId="43" fontId="39" fillId="0" borderId="25" xfId="1" applyFont="1" applyFill="1" applyBorder="1" applyAlignment="1">
      <alignment horizontal="center" vertical="center" wrapText="1"/>
    </xf>
    <xf numFmtId="43" fontId="39" fillId="0" borderId="54" xfId="1" applyFont="1" applyFill="1" applyBorder="1" applyAlignment="1">
      <alignment horizontal="center" vertical="center" wrapText="1"/>
    </xf>
    <xf numFmtId="43" fontId="39" fillId="0" borderId="36" xfId="1" applyFont="1" applyFill="1" applyBorder="1" applyAlignment="1">
      <alignment horizontal="center" vertical="center" wrapText="1"/>
    </xf>
    <xf numFmtId="43" fontId="39" fillId="0" borderId="0" xfId="1" applyFont="1" applyFill="1" applyBorder="1" applyAlignment="1">
      <alignment horizontal="center" vertical="center" wrapText="1"/>
    </xf>
    <xf numFmtId="178" fontId="8" fillId="0" borderId="5" xfId="1" quotePrefix="1" applyNumberFormat="1" applyFont="1" applyFill="1" applyBorder="1" applyAlignment="1" applyProtection="1">
      <alignment horizontal="center" vertical="center" wrapText="1"/>
    </xf>
    <xf numFmtId="178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5" xfId="2" quotePrefix="1" applyNumberFormat="1" applyFont="1" applyFill="1" applyBorder="1" applyAlignment="1" applyProtection="1">
      <alignment horizontal="center" vertical="center" wrapText="1"/>
    </xf>
    <xf numFmtId="3" fontId="8" fillId="0" borderId="6" xfId="2" quotePrefix="1" applyNumberFormat="1" applyFont="1" applyFill="1" applyBorder="1" applyAlignment="1" applyProtection="1">
      <alignment horizontal="center" vertical="center" wrapText="1"/>
    </xf>
    <xf numFmtId="43" fontId="9" fillId="2" borderId="7" xfId="1" applyFont="1" applyFill="1" applyBorder="1" applyAlignment="1" applyProtection="1">
      <alignment horizontal="left" vertical="center"/>
    </xf>
    <xf numFmtId="43" fontId="9" fillId="2" borderId="3" xfId="1" applyFont="1" applyFill="1" applyBorder="1" applyAlignment="1" applyProtection="1">
      <alignment horizontal="left" vertical="center"/>
    </xf>
    <xf numFmtId="43" fontId="9" fillId="2" borderId="12" xfId="1" applyFont="1" applyFill="1" applyBorder="1" applyAlignment="1" applyProtection="1">
      <alignment horizontal="left" vertical="center"/>
    </xf>
    <xf numFmtId="43" fontId="9" fillId="2" borderId="7" xfId="1" applyFont="1" applyFill="1" applyBorder="1" applyAlignment="1" applyProtection="1">
      <alignment vertical="center"/>
    </xf>
    <xf numFmtId="43" fontId="9" fillId="2" borderId="3" xfId="1" applyFont="1" applyFill="1" applyBorder="1" applyAlignment="1" applyProtection="1">
      <alignment vertical="center"/>
    </xf>
    <xf numFmtId="43" fontId="9" fillId="2" borderId="16" xfId="1" applyFont="1" applyFill="1" applyBorder="1" applyAlignment="1" applyProtection="1">
      <alignment vertical="center"/>
    </xf>
    <xf numFmtId="43" fontId="9" fillId="2" borderId="34" xfId="1" applyFont="1" applyFill="1" applyBorder="1" applyAlignment="1" applyProtection="1">
      <alignment vertical="center"/>
    </xf>
    <xf numFmtId="0" fontId="3" fillId="0" borderId="31" xfId="77" applyFont="1" applyBorder="1" applyAlignment="1">
      <alignment horizontal="center" vertical="center" wrapText="1"/>
    </xf>
    <xf numFmtId="0" fontId="3" fillId="0" borderId="32" xfId="77" applyFont="1" applyBorder="1" applyAlignment="1">
      <alignment horizontal="center" vertical="center" wrapText="1"/>
    </xf>
    <xf numFmtId="173" fontId="39" fillId="0" borderId="24" xfId="115" applyFont="1" applyFill="1" applyBorder="1" applyAlignment="1">
      <alignment horizontal="center" vertical="center" wrapText="1"/>
    </xf>
    <xf numFmtId="173" fontId="39" fillId="0" borderId="25" xfId="115" applyFont="1" applyFill="1" applyBorder="1" applyAlignment="1">
      <alignment horizontal="center" vertical="center" wrapText="1"/>
    </xf>
    <xf numFmtId="173" fontId="39" fillId="0" borderId="54" xfId="115" applyFont="1" applyFill="1" applyBorder="1" applyAlignment="1">
      <alignment horizontal="center" vertical="center" wrapText="1"/>
    </xf>
    <xf numFmtId="173" fontId="39" fillId="0" borderId="36" xfId="115" applyFont="1" applyFill="1" applyBorder="1" applyAlignment="1">
      <alignment horizontal="center" vertical="center" wrapText="1"/>
    </xf>
    <xf numFmtId="173" fontId="39" fillId="0" borderId="0" xfId="115" applyFont="1" applyFill="1" applyBorder="1" applyAlignment="1">
      <alignment horizontal="center" vertical="center" wrapText="1"/>
    </xf>
    <xf numFmtId="43" fontId="13" fillId="0" borderId="0" xfId="1" quotePrefix="1" applyFont="1" applyFill="1" applyBorder="1" applyAlignment="1" applyProtection="1">
      <alignment horizontal="left" vertical="center" wrapText="1"/>
    </xf>
    <xf numFmtId="43" fontId="13" fillId="0" borderId="15" xfId="1" quotePrefix="1" applyFont="1" applyFill="1" applyBorder="1" applyAlignment="1" applyProtection="1">
      <alignment horizontal="left" vertical="center" wrapText="1"/>
    </xf>
    <xf numFmtId="43" fontId="9" fillId="2" borderId="34" xfId="1" applyFont="1" applyFill="1" applyBorder="1" applyAlignment="1" applyProtection="1">
      <alignment horizontal="left" vertical="center"/>
    </xf>
    <xf numFmtId="43" fontId="9" fillId="2" borderId="12" xfId="1" applyFont="1" applyFill="1" applyBorder="1" applyAlignment="1" applyProtection="1">
      <alignment vertical="center"/>
    </xf>
    <xf numFmtId="0" fontId="4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40" fillId="0" borderId="0" xfId="2" applyNumberFormat="1" applyFont="1" applyFill="1"/>
    <xf numFmtId="10" fontId="40" fillId="0" borderId="0" xfId="2" applyNumberFormat="1" applyFont="1" applyFill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/>
    <xf numFmtId="0" fontId="44" fillId="0" borderId="0" xfId="0" applyFont="1"/>
    <xf numFmtId="3" fontId="44" fillId="0" borderId="0" xfId="2" applyNumberFormat="1" applyFont="1"/>
    <xf numFmtId="3" fontId="44" fillId="0" borderId="0" xfId="0" applyNumberFormat="1" applyFont="1"/>
    <xf numFmtId="0" fontId="45" fillId="0" borderId="0" xfId="0" applyFont="1"/>
    <xf numFmtId="10" fontId="44" fillId="0" borderId="0" xfId="0" applyNumberFormat="1" applyFont="1"/>
  </cellXfs>
  <cellStyles count="118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8 2" xfId="56"/>
    <cellStyle name="Migliaia 11" xfId="57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3" xfId="63"/>
    <cellStyle name="Migliaia 3 2" xfId="64"/>
    <cellStyle name="Migliaia 3_AOTS_Organizzazione_31-12-2011" xfId="65"/>
    <cellStyle name="Migliaia 4" xfId="66"/>
    <cellStyle name="Migliaia 4 2" xfId="67"/>
    <cellStyle name="Migliaia 5" xfId="68"/>
    <cellStyle name="Migliaia 6" xfId="69"/>
    <cellStyle name="Migliaia 6 2" xfId="116"/>
    <cellStyle name="Migliaia 7" xfId="70"/>
    <cellStyle name="Migliaia 8" xfId="71"/>
    <cellStyle name="Migliaia 9" xfId="113"/>
    <cellStyle name="Migliaia 9 2" xfId="72"/>
    <cellStyle name="Neutrale 2" xfId="73"/>
    <cellStyle name="Normal 12" xfId="114"/>
    <cellStyle name="Normal 2" xfId="74"/>
    <cellStyle name="Normal_all7_pdc" xfId="75"/>
    <cellStyle name="Normale" xfId="0" builtinId="0"/>
    <cellStyle name="Normale 2" xfId="76"/>
    <cellStyle name="Normale 2 2" xfId="77"/>
    <cellStyle name="Normale 2_1 BILANCIO AOU" xfId="78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3" xfId="117"/>
    <cellStyle name="Normale 7_Allegati 1-2def" xfId="88"/>
    <cellStyle name="Normale 8" xfId="89"/>
    <cellStyle name="Normale 9" xfId="90"/>
    <cellStyle name="Nota 2" xfId="91"/>
    <cellStyle name="Output 2" xfId="92"/>
    <cellStyle name="Percent 2" xfId="93"/>
    <cellStyle name="Percent 3" xfId="94"/>
    <cellStyle name="Percentuale" xfId="3" builtinId="5"/>
    <cellStyle name="Percentuale 2" xfId="95"/>
    <cellStyle name="Percentuale 2 2" xfId="96"/>
    <cellStyle name="Percentuale 2 3" xfId="97"/>
    <cellStyle name="Percentuale 4" xfId="98"/>
    <cellStyle name="SAS FM Row drillable header" xfId="99"/>
    <cellStyle name="SAS FM Row header" xfId="100"/>
    <cellStyle name="Testo avviso 2" xfId="101"/>
    <cellStyle name="Testo descrittivo 2" xfId="102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</cellStyles>
  <dxfs count="0"/>
  <tableStyles count="0" defaultTableStyle="TableStyleMedium2" defaultPivotStyle="PivotStyleLight16"/>
  <colors>
    <mruColors>
      <color rgb="FF66FF33"/>
      <color rgb="FF99FF99"/>
      <color rgb="FF00FFFF"/>
      <color rgb="FFFF99FF"/>
      <color rgb="FFCCECFF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NE\BILANCI\2000\AlimentazioneBi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GIONER\BIL01\COSR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9consolidato\agenzia-preventivo%2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??_x0019__x0001_0."/>
      <sheetName val="rettifiche_di_eliv´b"/>
      <sheetName val="Alimentazione CE01"/>
      <sheetName val="alim s.p."/>
      <sheetName val="Alim C.E."/>
      <sheetName val="mesi"/>
      <sheetName val="pazienti"/>
      <sheetName val="prestazioni"/>
      <sheetName val="st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4"/>
  <sheetViews>
    <sheetView tabSelected="1" zoomScale="130" zoomScaleNormal="130" workbookViewId="0">
      <pane ySplit="7" topLeftCell="A164" activePane="bottomLeft" state="frozen"/>
      <selection pane="bottomLeft" activeCell="I171" sqref="I171"/>
    </sheetView>
  </sheetViews>
  <sheetFormatPr defaultColWidth="9.140625" defaultRowHeight="12.75"/>
  <cols>
    <col min="1" max="2" width="3.42578125" style="192" customWidth="1"/>
    <col min="3" max="4" width="2.7109375" style="192" customWidth="1"/>
    <col min="5" max="5" width="3.42578125" style="192" customWidth="1"/>
    <col min="6" max="6" width="40.7109375" style="73" customWidth="1"/>
    <col min="7" max="7" width="11.42578125" style="100" hidden="1" customWidth="1"/>
    <col min="8" max="8" width="12" style="100" bestFit="1" customWidth="1"/>
    <col min="9" max="9" width="13.85546875" style="266" customWidth="1"/>
    <col min="10" max="10" width="13.28515625" style="266" customWidth="1"/>
    <col min="11" max="11" width="12.42578125" style="266" customWidth="1"/>
    <col min="12" max="12" width="7.7109375" style="191" customWidth="1"/>
    <col min="13" max="13" width="9.140625" style="73"/>
    <col min="14" max="14" width="13.85546875" style="73" bestFit="1" customWidth="1"/>
    <col min="15" max="16" width="9.140625" style="73"/>
    <col min="17" max="17" width="12.7109375" style="73" bestFit="1" customWidth="1"/>
    <col min="18" max="18" width="9.140625" style="73"/>
    <col min="19" max="19" width="10.85546875" style="73" bestFit="1" customWidth="1"/>
    <col min="20" max="16384" width="9.140625" style="73"/>
  </cols>
  <sheetData>
    <row r="1" spans="1:20" s="353" customFormat="1">
      <c r="A1" s="347" t="s">
        <v>299</v>
      </c>
      <c r="B1" s="352"/>
      <c r="C1" s="352"/>
      <c r="D1" s="352"/>
      <c r="E1" s="352"/>
      <c r="G1" s="354"/>
      <c r="H1" s="354"/>
      <c r="I1" s="355"/>
      <c r="J1" s="356"/>
      <c r="K1" s="357"/>
      <c r="L1" s="358"/>
    </row>
    <row r="2" spans="1:20" s="353" customFormat="1">
      <c r="A2" s="351" t="s">
        <v>298</v>
      </c>
      <c r="B2" s="352"/>
      <c r="C2" s="352"/>
      <c r="D2" s="352"/>
      <c r="E2" s="352"/>
      <c r="G2" s="354"/>
      <c r="H2" s="354"/>
      <c r="I2" s="355"/>
      <c r="J2" s="356"/>
      <c r="K2" s="357"/>
      <c r="L2" s="358"/>
    </row>
    <row r="3" spans="1:20" s="353" customFormat="1" ht="13.5" thickBot="1">
      <c r="A3" s="351"/>
      <c r="B3" s="352"/>
      <c r="C3" s="352"/>
      <c r="D3" s="352"/>
      <c r="E3" s="352"/>
      <c r="G3" s="354"/>
      <c r="H3" s="354"/>
      <c r="I3" s="355"/>
      <c r="J3" s="356"/>
      <c r="K3" s="357"/>
      <c r="L3" s="358"/>
    </row>
    <row r="4" spans="1:20" ht="32.25" customHeight="1" thickBot="1">
      <c r="A4" s="336" t="s">
        <v>128</v>
      </c>
      <c r="B4" s="337"/>
      <c r="C4" s="337"/>
      <c r="D4" s="337"/>
      <c r="E4" s="337"/>
      <c r="F4" s="337"/>
      <c r="G4" s="337"/>
      <c r="H4" s="337"/>
      <c r="I4" s="337"/>
      <c r="J4" s="337"/>
      <c r="K4" s="318" t="s">
        <v>129</v>
      </c>
      <c r="L4" s="319"/>
    </row>
    <row r="5" spans="1:20" ht="7.5" customHeight="1" thickBot="1">
      <c r="A5" s="74"/>
      <c r="B5" s="74"/>
      <c r="C5" s="74"/>
      <c r="D5" s="74"/>
      <c r="E5" s="74"/>
      <c r="F5" s="75"/>
      <c r="G5" s="76"/>
      <c r="H5" s="76"/>
      <c r="I5" s="237"/>
      <c r="J5" s="238"/>
      <c r="K5" s="239"/>
      <c r="L5" s="80"/>
    </row>
    <row r="6" spans="1:20" ht="13.15" customHeight="1">
      <c r="A6" s="338" t="s">
        <v>126</v>
      </c>
      <c r="B6" s="339"/>
      <c r="C6" s="339"/>
      <c r="D6" s="339"/>
      <c r="E6" s="339"/>
      <c r="F6" s="339"/>
      <c r="G6" s="339"/>
      <c r="H6" s="339"/>
      <c r="I6" s="325" t="s">
        <v>296</v>
      </c>
      <c r="J6" s="325" t="s">
        <v>130</v>
      </c>
      <c r="K6" s="327" t="s">
        <v>295</v>
      </c>
      <c r="L6" s="328"/>
    </row>
    <row r="7" spans="1:20" s="82" customFormat="1" ht="39.75" customHeight="1">
      <c r="A7" s="340"/>
      <c r="B7" s="341"/>
      <c r="C7" s="341"/>
      <c r="D7" s="341"/>
      <c r="E7" s="341"/>
      <c r="F7" s="341"/>
      <c r="G7" s="342"/>
      <c r="H7" s="341"/>
      <c r="I7" s="326"/>
      <c r="J7" s="326"/>
      <c r="K7" s="240" t="s">
        <v>2</v>
      </c>
      <c r="L7" s="81" t="s">
        <v>3</v>
      </c>
    </row>
    <row r="8" spans="1:20">
      <c r="A8" s="83"/>
      <c r="B8" s="84"/>
      <c r="C8" s="84"/>
      <c r="D8" s="84"/>
      <c r="E8" s="84"/>
      <c r="F8" s="85"/>
      <c r="G8" s="86"/>
      <c r="H8" s="87"/>
      <c r="I8" s="241"/>
      <c r="J8" s="241"/>
      <c r="K8" s="241"/>
      <c r="L8" s="88"/>
    </row>
    <row r="9" spans="1:20" s="94" customFormat="1" ht="11.25">
      <c r="A9" s="89" t="s">
        <v>4</v>
      </c>
      <c r="B9" s="66" t="s">
        <v>131</v>
      </c>
      <c r="C9" s="90"/>
      <c r="D9" s="90"/>
      <c r="E9" s="90"/>
      <c r="F9" s="91"/>
      <c r="G9" s="92"/>
      <c r="H9" s="92"/>
      <c r="I9" s="242"/>
      <c r="J9" s="243"/>
      <c r="K9" s="243"/>
      <c r="L9" s="93"/>
    </row>
    <row r="10" spans="1:20" s="94" customFormat="1" ht="11.25">
      <c r="A10" s="95"/>
      <c r="B10" s="90" t="s">
        <v>120</v>
      </c>
      <c r="C10" s="96" t="s">
        <v>132</v>
      </c>
      <c r="D10" s="90"/>
      <c r="E10" s="90"/>
      <c r="F10" s="91"/>
      <c r="G10" s="92"/>
      <c r="H10" s="92"/>
      <c r="I10" s="242">
        <f>SUM(I11:I15)</f>
        <v>126345</v>
      </c>
      <c r="J10" s="242">
        <f>SUM(J11:J15)</f>
        <v>141547</v>
      </c>
      <c r="K10" s="244">
        <f>+I10-J10</f>
        <v>-15202</v>
      </c>
      <c r="L10" s="93">
        <f>IF(J10=0,"-    ",K10/J10)</f>
        <v>-0.10739895582386062</v>
      </c>
    </row>
    <row r="11" spans="1:20" s="100" customFormat="1" ht="11.25">
      <c r="A11" s="89"/>
      <c r="B11" s="90"/>
      <c r="C11" s="97" t="s">
        <v>86</v>
      </c>
      <c r="D11" s="65" t="s">
        <v>133</v>
      </c>
      <c r="E11" s="90"/>
      <c r="F11" s="98"/>
      <c r="G11" s="99"/>
      <c r="H11" s="99"/>
      <c r="I11" s="245">
        <v>0</v>
      </c>
      <c r="J11" s="245">
        <v>0</v>
      </c>
      <c r="K11" s="244">
        <f t="shared" ref="K11:K40" si="0">+I11-J11</f>
        <v>0</v>
      </c>
      <c r="L11" s="152" t="str">
        <f t="shared" ref="L11:L40" si="1">IF(J11=0,"-    ",K11/J11)</f>
        <v xml:space="preserve">-    </v>
      </c>
    </row>
    <row r="12" spans="1:20" s="100" customFormat="1" ht="11.25">
      <c r="A12" s="101"/>
      <c r="B12" s="90"/>
      <c r="C12" s="97" t="s">
        <v>88</v>
      </c>
      <c r="D12" s="65" t="s">
        <v>134</v>
      </c>
      <c r="E12" s="90"/>
      <c r="F12" s="102"/>
      <c r="G12" s="99"/>
      <c r="H12" s="99"/>
      <c r="I12" s="246">
        <v>0</v>
      </c>
      <c r="J12" s="246">
        <v>0</v>
      </c>
      <c r="K12" s="244">
        <f t="shared" si="0"/>
        <v>0</v>
      </c>
      <c r="L12" s="152" t="str">
        <f t="shared" si="1"/>
        <v xml:space="preserve">-    </v>
      </c>
    </row>
    <row r="13" spans="1:20" s="100" customFormat="1" ht="11.25">
      <c r="A13" s="101"/>
      <c r="B13" s="90"/>
      <c r="C13" s="97" t="s">
        <v>116</v>
      </c>
      <c r="D13" s="65" t="s">
        <v>135</v>
      </c>
      <c r="E13" s="90"/>
      <c r="F13" s="102"/>
      <c r="G13" s="99"/>
      <c r="H13" s="99"/>
      <c r="I13" s="246">
        <v>0</v>
      </c>
      <c r="J13" s="246">
        <v>0</v>
      </c>
      <c r="K13" s="244">
        <f t="shared" si="0"/>
        <v>0</v>
      </c>
      <c r="L13" s="152" t="str">
        <f t="shared" si="1"/>
        <v xml:space="preserve">-    </v>
      </c>
      <c r="Q13" s="104"/>
      <c r="R13" s="104"/>
      <c r="S13" s="104"/>
      <c r="T13" s="104"/>
    </row>
    <row r="14" spans="1:20" s="100" customFormat="1" ht="11.25">
      <c r="A14" s="101"/>
      <c r="B14" s="90"/>
      <c r="C14" s="97" t="s">
        <v>136</v>
      </c>
      <c r="D14" s="65" t="s">
        <v>137</v>
      </c>
      <c r="E14" s="90"/>
      <c r="F14" s="102"/>
      <c r="G14" s="99"/>
      <c r="H14" s="99"/>
      <c r="I14" s="246">
        <v>88934</v>
      </c>
      <c r="J14" s="246">
        <v>88934</v>
      </c>
      <c r="K14" s="244">
        <f t="shared" si="0"/>
        <v>0</v>
      </c>
      <c r="L14" s="152">
        <f t="shared" si="1"/>
        <v>0</v>
      </c>
      <c r="Q14" s="104"/>
      <c r="R14" s="104"/>
      <c r="S14" s="104"/>
      <c r="T14" s="104"/>
    </row>
    <row r="15" spans="1:20" s="100" customFormat="1" ht="11.25">
      <c r="A15" s="101"/>
      <c r="B15" s="90"/>
      <c r="C15" s="97" t="s">
        <v>138</v>
      </c>
      <c r="D15" s="65" t="s">
        <v>139</v>
      </c>
      <c r="E15" s="90"/>
      <c r="F15" s="102"/>
      <c r="G15" s="99"/>
      <c r="H15" s="99"/>
      <c r="I15" s="246">
        <v>37411</v>
      </c>
      <c r="J15" s="246">
        <v>52613</v>
      </c>
      <c r="K15" s="244">
        <f t="shared" si="0"/>
        <v>-15202</v>
      </c>
      <c r="L15" s="152">
        <f t="shared" si="1"/>
        <v>-0.28893999581852392</v>
      </c>
      <c r="Q15" s="104"/>
      <c r="R15" s="104"/>
      <c r="S15" s="104"/>
      <c r="T15" s="104"/>
    </row>
    <row r="16" spans="1:20" s="94" customFormat="1" ht="11.25">
      <c r="A16" s="95"/>
      <c r="B16" s="90" t="s">
        <v>121</v>
      </c>
      <c r="C16" s="105" t="s">
        <v>140</v>
      </c>
      <c r="D16" s="90"/>
      <c r="E16" s="90"/>
      <c r="F16" s="91"/>
      <c r="G16" s="92"/>
      <c r="H16" s="92"/>
      <c r="I16" s="247">
        <f>I17+I20+SUM(I23:I29)</f>
        <v>49987397</v>
      </c>
      <c r="J16" s="247">
        <f>J17+J20+SUM(J23:J29)</f>
        <v>52742424</v>
      </c>
      <c r="K16" s="244">
        <f t="shared" si="0"/>
        <v>-2755027</v>
      </c>
      <c r="L16" s="93">
        <f t="shared" si="1"/>
        <v>-5.2235502107373752E-2</v>
      </c>
      <c r="Q16" s="106"/>
      <c r="R16" s="106"/>
      <c r="S16" s="106"/>
      <c r="T16" s="106"/>
    </row>
    <row r="17" spans="1:20" s="100" customFormat="1" ht="11.25">
      <c r="A17" s="89"/>
      <c r="B17" s="90"/>
      <c r="C17" s="97" t="s">
        <v>86</v>
      </c>
      <c r="D17" s="65" t="s">
        <v>141</v>
      </c>
      <c r="E17" s="97"/>
      <c r="F17" s="107"/>
      <c r="G17" s="99"/>
      <c r="H17" s="99"/>
      <c r="I17" s="246">
        <f>SUM(I18:I19)</f>
        <v>227270</v>
      </c>
      <c r="J17" s="246">
        <f>SUM(J18:J19)</f>
        <v>227270</v>
      </c>
      <c r="K17" s="244">
        <f t="shared" si="0"/>
        <v>0</v>
      </c>
      <c r="L17" s="93">
        <f t="shared" si="1"/>
        <v>0</v>
      </c>
      <c r="Q17" s="104"/>
      <c r="R17" s="104"/>
      <c r="S17" s="104"/>
      <c r="T17" s="104"/>
    </row>
    <row r="18" spans="1:20" s="114" customFormat="1" ht="11.25">
      <c r="A18" s="108"/>
      <c r="B18" s="109"/>
      <c r="C18" s="110"/>
      <c r="D18" s="110" t="s">
        <v>142</v>
      </c>
      <c r="E18" s="111" t="s">
        <v>143</v>
      </c>
      <c r="F18" s="112"/>
      <c r="G18" s="113"/>
      <c r="H18" s="113"/>
      <c r="I18" s="245">
        <v>141484</v>
      </c>
      <c r="J18" s="245">
        <v>141484</v>
      </c>
      <c r="K18" s="244">
        <f t="shared" si="0"/>
        <v>0</v>
      </c>
      <c r="L18" s="93">
        <f t="shared" si="1"/>
        <v>0</v>
      </c>
      <c r="Q18" s="115"/>
      <c r="R18" s="115"/>
      <c r="S18" s="115"/>
      <c r="T18" s="115"/>
    </row>
    <row r="19" spans="1:20" s="114" customFormat="1" ht="11.25">
      <c r="A19" s="108"/>
      <c r="B19" s="109"/>
      <c r="C19" s="110"/>
      <c r="D19" s="110" t="s">
        <v>144</v>
      </c>
      <c r="E19" s="111" t="s">
        <v>145</v>
      </c>
      <c r="F19" s="107"/>
      <c r="G19" s="113"/>
      <c r="H19" s="113"/>
      <c r="I19" s="245">
        <v>85786</v>
      </c>
      <c r="J19" s="245">
        <v>85786</v>
      </c>
      <c r="K19" s="244">
        <f t="shared" si="0"/>
        <v>0</v>
      </c>
      <c r="L19" s="93">
        <f t="shared" si="1"/>
        <v>0</v>
      </c>
      <c r="Q19" s="115"/>
      <c r="R19" s="115"/>
      <c r="S19" s="115"/>
      <c r="T19" s="115"/>
    </row>
    <row r="20" spans="1:20" s="100" customFormat="1" ht="11.25">
      <c r="A20" s="89"/>
      <c r="B20" s="90"/>
      <c r="C20" s="97" t="s">
        <v>88</v>
      </c>
      <c r="D20" s="68" t="s">
        <v>146</v>
      </c>
      <c r="E20" s="90"/>
      <c r="F20" s="102"/>
      <c r="G20" s="99"/>
      <c r="H20" s="99"/>
      <c r="I20" s="246">
        <f>SUM(I21:I22)</f>
        <v>43338453</v>
      </c>
      <c r="J20" s="246">
        <f>SUM(J21:J22)</f>
        <v>44836059</v>
      </c>
      <c r="K20" s="244">
        <f t="shared" si="0"/>
        <v>-1497606</v>
      </c>
      <c r="L20" s="152">
        <f t="shared" si="1"/>
        <v>-3.3401820619425981E-2</v>
      </c>
      <c r="Q20" s="104"/>
      <c r="R20" s="104"/>
      <c r="S20" s="104"/>
      <c r="T20" s="104"/>
    </row>
    <row r="21" spans="1:20" s="100" customFormat="1" ht="11.25">
      <c r="A21" s="89"/>
      <c r="B21" s="90"/>
      <c r="C21" s="97"/>
      <c r="D21" s="110" t="s">
        <v>142</v>
      </c>
      <c r="E21" s="111" t="s">
        <v>147</v>
      </c>
      <c r="F21" s="107"/>
      <c r="G21" s="99"/>
      <c r="H21" s="99"/>
      <c r="I21" s="246">
        <v>796472</v>
      </c>
      <c r="J21" s="246">
        <v>700912</v>
      </c>
      <c r="K21" s="244">
        <f t="shared" si="0"/>
        <v>95560</v>
      </c>
      <c r="L21" s="152">
        <f t="shared" si="1"/>
        <v>0.13633665852489329</v>
      </c>
      <c r="Q21" s="104"/>
      <c r="R21" s="104"/>
      <c r="S21" s="104"/>
      <c r="T21" s="104"/>
    </row>
    <row r="22" spans="1:20" s="100" customFormat="1" ht="11.25">
      <c r="A22" s="89"/>
      <c r="B22" s="90"/>
      <c r="C22" s="97"/>
      <c r="D22" s="110" t="s">
        <v>144</v>
      </c>
      <c r="E22" s="111" t="s">
        <v>148</v>
      </c>
      <c r="F22" s="65"/>
      <c r="G22" s="99"/>
      <c r="H22" s="99"/>
      <c r="I22" s="246">
        <v>42541981</v>
      </c>
      <c r="J22" s="246">
        <v>44135147</v>
      </c>
      <c r="K22" s="244">
        <f t="shared" si="0"/>
        <v>-1593166</v>
      </c>
      <c r="L22" s="152">
        <f t="shared" si="1"/>
        <v>-3.609744406198534E-2</v>
      </c>
      <c r="Q22" s="104"/>
      <c r="R22" s="104"/>
      <c r="S22" s="104"/>
      <c r="T22" s="104"/>
    </row>
    <row r="23" spans="1:20" s="100" customFormat="1" ht="11.25">
      <c r="A23" s="89"/>
      <c r="B23" s="90"/>
      <c r="C23" s="97" t="s">
        <v>116</v>
      </c>
      <c r="D23" s="68" t="s">
        <v>149</v>
      </c>
      <c r="E23" s="90"/>
      <c r="F23" s="65"/>
      <c r="G23" s="99"/>
      <c r="H23" s="99"/>
      <c r="I23" s="246">
        <v>31725</v>
      </c>
      <c r="J23" s="246">
        <v>61055</v>
      </c>
      <c r="K23" s="244">
        <f t="shared" si="0"/>
        <v>-29330</v>
      </c>
      <c r="L23" s="152">
        <f t="shared" si="1"/>
        <v>-0.48038653672917864</v>
      </c>
      <c r="Q23" s="104"/>
      <c r="R23" s="104"/>
      <c r="S23" s="104"/>
      <c r="T23" s="104"/>
    </row>
    <row r="24" spans="1:20" s="100" customFormat="1" ht="11.25">
      <c r="A24" s="89"/>
      <c r="B24" s="90"/>
      <c r="C24" s="97" t="s">
        <v>136</v>
      </c>
      <c r="D24" s="116" t="s">
        <v>150</v>
      </c>
      <c r="E24" s="90"/>
      <c r="F24" s="102"/>
      <c r="G24" s="99"/>
      <c r="H24" s="99"/>
      <c r="I24" s="246">
        <v>3334673</v>
      </c>
      <c r="J24" s="246">
        <v>4576601</v>
      </c>
      <c r="K24" s="244">
        <f t="shared" si="0"/>
        <v>-1241928</v>
      </c>
      <c r="L24" s="152">
        <f t="shared" si="1"/>
        <v>-0.27136470931156115</v>
      </c>
      <c r="Q24" s="104"/>
      <c r="R24" s="104"/>
      <c r="S24" s="104"/>
      <c r="T24" s="104"/>
    </row>
    <row r="25" spans="1:20" s="100" customFormat="1" ht="11.25">
      <c r="A25" s="89"/>
      <c r="B25" s="90"/>
      <c r="C25" s="97" t="s">
        <v>138</v>
      </c>
      <c r="D25" s="68" t="s">
        <v>151</v>
      </c>
      <c r="E25" s="90"/>
      <c r="F25" s="98"/>
      <c r="G25" s="99"/>
      <c r="H25" s="99"/>
      <c r="I25" s="246">
        <v>258885</v>
      </c>
      <c r="J25" s="246">
        <v>319385</v>
      </c>
      <c r="K25" s="244">
        <f t="shared" si="0"/>
        <v>-60500</v>
      </c>
      <c r="L25" s="152">
        <f t="shared" si="1"/>
        <v>-0.18942655415877388</v>
      </c>
      <c r="Q25" s="104"/>
      <c r="R25" s="104"/>
      <c r="S25" s="104"/>
      <c r="T25" s="104"/>
    </row>
    <row r="26" spans="1:20" s="100" customFormat="1" ht="11.25">
      <c r="A26" s="89"/>
      <c r="B26" s="90"/>
      <c r="C26" s="97" t="s">
        <v>152</v>
      </c>
      <c r="D26" s="68" t="s">
        <v>153</v>
      </c>
      <c r="E26" s="90"/>
      <c r="F26" s="65"/>
      <c r="G26" s="99"/>
      <c r="H26" s="99"/>
      <c r="I26" s="246">
        <v>610</v>
      </c>
      <c r="J26" s="246">
        <v>2616</v>
      </c>
      <c r="K26" s="244">
        <f t="shared" si="0"/>
        <v>-2006</v>
      </c>
      <c r="L26" s="152">
        <f t="shared" si="1"/>
        <v>-0.76681957186544347</v>
      </c>
      <c r="Q26" s="104"/>
      <c r="R26" s="104"/>
      <c r="S26" s="104"/>
      <c r="T26" s="104"/>
    </row>
    <row r="27" spans="1:20" s="100" customFormat="1" ht="11.25">
      <c r="A27" s="89"/>
      <c r="B27" s="90"/>
      <c r="C27" s="97" t="s">
        <v>154</v>
      </c>
      <c r="D27" s="68" t="s">
        <v>155</v>
      </c>
      <c r="E27" s="90"/>
      <c r="F27" s="65"/>
      <c r="G27" s="99"/>
      <c r="H27" s="99"/>
      <c r="I27" s="246">
        <v>35237</v>
      </c>
      <c r="J27" s="246">
        <v>35237</v>
      </c>
      <c r="K27" s="244">
        <f t="shared" si="0"/>
        <v>0</v>
      </c>
      <c r="L27" s="152">
        <f t="shared" si="1"/>
        <v>0</v>
      </c>
      <c r="Q27" s="104"/>
      <c r="R27" s="104"/>
      <c r="S27" s="104"/>
      <c r="T27" s="104"/>
    </row>
    <row r="28" spans="1:20" s="100" customFormat="1" ht="11.25">
      <c r="A28" s="89"/>
      <c r="B28" s="90"/>
      <c r="C28" s="97" t="s">
        <v>156</v>
      </c>
      <c r="D28" s="65" t="s">
        <v>157</v>
      </c>
      <c r="E28" s="90"/>
      <c r="F28" s="102"/>
      <c r="G28" s="99"/>
      <c r="H28" s="99"/>
      <c r="I28" s="246">
        <v>431999</v>
      </c>
      <c r="J28" s="246">
        <v>515382</v>
      </c>
      <c r="K28" s="244">
        <f t="shared" si="0"/>
        <v>-83383</v>
      </c>
      <c r="L28" s="152">
        <f t="shared" si="1"/>
        <v>-0.16178873146520445</v>
      </c>
      <c r="Q28" s="104"/>
      <c r="R28" s="104"/>
      <c r="S28" s="104"/>
      <c r="T28" s="104"/>
    </row>
    <row r="29" spans="1:20" s="100" customFormat="1" ht="11.25">
      <c r="A29" s="89"/>
      <c r="B29" s="90"/>
      <c r="C29" s="97" t="s">
        <v>158</v>
      </c>
      <c r="D29" s="65" t="s">
        <v>159</v>
      </c>
      <c r="E29" s="90"/>
      <c r="F29" s="98"/>
      <c r="G29" s="99"/>
      <c r="H29" s="99"/>
      <c r="I29" s="246">
        <v>2328545</v>
      </c>
      <c r="J29" s="246">
        <v>2168819</v>
      </c>
      <c r="K29" s="244">
        <f t="shared" si="0"/>
        <v>159726</v>
      </c>
      <c r="L29" s="152">
        <f t="shared" si="1"/>
        <v>7.3646532974858667E-2</v>
      </c>
      <c r="Q29" s="104"/>
      <c r="R29" s="104"/>
      <c r="S29" s="104"/>
      <c r="T29" s="104"/>
    </row>
    <row r="30" spans="1:20" s="100" customFormat="1" ht="11.25">
      <c r="A30" s="89"/>
      <c r="B30" s="90"/>
      <c r="C30" s="97"/>
      <c r="D30" s="90"/>
      <c r="E30" s="90"/>
      <c r="F30" s="68"/>
      <c r="G30" s="117" t="s">
        <v>160</v>
      </c>
      <c r="H30" s="118" t="s">
        <v>161</v>
      </c>
      <c r="I30" s="246"/>
      <c r="J30" s="246"/>
      <c r="K30" s="244">
        <f t="shared" si="0"/>
        <v>0</v>
      </c>
      <c r="L30" s="152" t="str">
        <f t="shared" si="1"/>
        <v xml:space="preserve">-    </v>
      </c>
      <c r="Q30" s="104"/>
      <c r="R30" s="104"/>
      <c r="S30" s="104"/>
      <c r="T30" s="104"/>
    </row>
    <row r="31" spans="1:20" s="94" customFormat="1" ht="26.25" customHeight="1">
      <c r="A31" s="95"/>
      <c r="B31" s="90" t="s">
        <v>122</v>
      </c>
      <c r="C31" s="343" t="s">
        <v>162</v>
      </c>
      <c r="D31" s="343"/>
      <c r="E31" s="343"/>
      <c r="F31" s="344"/>
      <c r="G31" s="119"/>
      <c r="H31" s="120"/>
      <c r="I31" s="247">
        <f>I32+I37</f>
        <v>15556</v>
      </c>
      <c r="J31" s="247">
        <f>J32+J37</f>
        <v>15556</v>
      </c>
      <c r="K31" s="244">
        <f t="shared" si="0"/>
        <v>0</v>
      </c>
      <c r="L31" s="93">
        <f t="shared" si="1"/>
        <v>0</v>
      </c>
      <c r="Q31" s="106"/>
      <c r="R31" s="106"/>
      <c r="S31" s="106"/>
      <c r="T31" s="106"/>
    </row>
    <row r="32" spans="1:20" s="100" customFormat="1" ht="11.25">
      <c r="A32" s="101"/>
      <c r="B32" s="90"/>
      <c r="C32" s="97" t="s">
        <v>86</v>
      </c>
      <c r="D32" s="121" t="s">
        <v>163</v>
      </c>
      <c r="E32" s="102"/>
      <c r="F32" s="102"/>
      <c r="G32" s="122">
        <f>SUM(G33:G36)</f>
        <v>0</v>
      </c>
      <c r="H32" s="122">
        <f>SUM(H33:H36)</f>
        <v>9306</v>
      </c>
      <c r="I32" s="246">
        <f>SUM(I33:I36)</f>
        <v>9306</v>
      </c>
      <c r="J32" s="246">
        <f>SUM(J33:J36)</f>
        <v>9306</v>
      </c>
      <c r="K32" s="244">
        <f t="shared" si="0"/>
        <v>0</v>
      </c>
      <c r="L32" s="152">
        <f t="shared" si="1"/>
        <v>0</v>
      </c>
      <c r="Q32" s="104"/>
      <c r="R32" s="104"/>
      <c r="S32" s="104"/>
      <c r="T32" s="104"/>
    </row>
    <row r="33" spans="1:20" s="100" customFormat="1" ht="11.25">
      <c r="A33" s="89"/>
      <c r="B33" s="90"/>
      <c r="C33" s="90"/>
      <c r="D33" s="110" t="s">
        <v>142</v>
      </c>
      <c r="E33" s="107" t="s">
        <v>164</v>
      </c>
      <c r="F33" s="98"/>
      <c r="G33" s="103"/>
      <c r="H33" s="103"/>
      <c r="I33" s="246">
        <v>0</v>
      </c>
      <c r="J33" s="246">
        <v>0</v>
      </c>
      <c r="K33" s="244">
        <f t="shared" si="0"/>
        <v>0</v>
      </c>
      <c r="L33" s="152" t="str">
        <f t="shared" si="1"/>
        <v xml:space="preserve">-    </v>
      </c>
      <c r="Q33" s="104"/>
      <c r="R33" s="104"/>
      <c r="S33" s="104"/>
      <c r="T33" s="104"/>
    </row>
    <row r="34" spans="1:20" s="100" customFormat="1" ht="11.25">
      <c r="A34" s="89"/>
      <c r="B34" s="90"/>
      <c r="C34" s="90"/>
      <c r="D34" s="110" t="s">
        <v>144</v>
      </c>
      <c r="E34" s="107" t="s">
        <v>165</v>
      </c>
      <c r="F34" s="107"/>
      <c r="G34" s="103"/>
      <c r="H34" s="103">
        <f>I34</f>
        <v>9306</v>
      </c>
      <c r="I34" s="246">
        <v>9306</v>
      </c>
      <c r="J34" s="246">
        <v>9306</v>
      </c>
      <c r="K34" s="244">
        <f t="shared" si="0"/>
        <v>0</v>
      </c>
      <c r="L34" s="152">
        <f t="shared" si="1"/>
        <v>0</v>
      </c>
      <c r="Q34" s="104"/>
      <c r="R34" s="104"/>
      <c r="S34" s="104"/>
      <c r="T34" s="104"/>
    </row>
    <row r="35" spans="1:20" s="100" customFormat="1" ht="11.25">
      <c r="A35" s="89"/>
      <c r="B35" s="90"/>
      <c r="C35" s="97"/>
      <c r="D35" s="110" t="s">
        <v>166</v>
      </c>
      <c r="E35" s="123" t="s">
        <v>167</v>
      </c>
      <c r="F35" s="98"/>
      <c r="G35" s="103"/>
      <c r="H35" s="103"/>
      <c r="I35" s="246">
        <v>0</v>
      </c>
      <c r="J35" s="246">
        <v>0</v>
      </c>
      <c r="K35" s="244">
        <f t="shared" si="0"/>
        <v>0</v>
      </c>
      <c r="L35" s="152" t="str">
        <f t="shared" si="1"/>
        <v xml:space="preserve">-    </v>
      </c>
      <c r="Q35" s="104"/>
      <c r="R35" s="104"/>
      <c r="S35" s="104"/>
      <c r="T35" s="104"/>
    </row>
    <row r="36" spans="1:20" s="100" customFormat="1" ht="11.25">
      <c r="A36" s="89"/>
      <c r="B36" s="90"/>
      <c r="C36" s="97"/>
      <c r="D36" s="110" t="s">
        <v>168</v>
      </c>
      <c r="E36" s="123" t="s">
        <v>169</v>
      </c>
      <c r="F36" s="121"/>
      <c r="G36" s="103"/>
      <c r="H36" s="124"/>
      <c r="I36" s="246">
        <v>0</v>
      </c>
      <c r="J36" s="246">
        <v>0</v>
      </c>
      <c r="K36" s="244">
        <f t="shared" si="0"/>
        <v>0</v>
      </c>
      <c r="L36" s="152" t="str">
        <f t="shared" si="1"/>
        <v xml:space="preserve">-    </v>
      </c>
      <c r="Q36" s="104"/>
      <c r="R36" s="104"/>
      <c r="S36" s="104"/>
      <c r="T36" s="104"/>
    </row>
    <row r="37" spans="1:20" s="100" customFormat="1" ht="11.25">
      <c r="A37" s="89"/>
      <c r="B37" s="90"/>
      <c r="C37" s="97" t="s">
        <v>88</v>
      </c>
      <c r="D37" s="68" t="s">
        <v>170</v>
      </c>
      <c r="E37" s="97"/>
      <c r="F37" s="121"/>
      <c r="G37" s="125"/>
      <c r="H37" s="99"/>
      <c r="I37" s="246">
        <f>SUM(I38:I39)</f>
        <v>6250</v>
      </c>
      <c r="J37" s="246">
        <f>SUM(J38:J39)</f>
        <v>6250</v>
      </c>
      <c r="K37" s="244">
        <f t="shared" si="0"/>
        <v>0</v>
      </c>
      <c r="L37" s="152">
        <f t="shared" si="1"/>
        <v>0</v>
      </c>
      <c r="Q37" s="104"/>
      <c r="R37" s="104"/>
      <c r="S37" s="104"/>
      <c r="T37" s="104"/>
    </row>
    <row r="38" spans="1:20" s="100" customFormat="1" ht="11.25">
      <c r="A38" s="89"/>
      <c r="B38" s="90"/>
      <c r="C38" s="97"/>
      <c r="D38" s="110" t="s">
        <v>142</v>
      </c>
      <c r="E38" s="111" t="s">
        <v>171</v>
      </c>
      <c r="F38" s="102"/>
      <c r="G38" s="99"/>
      <c r="H38" s="99"/>
      <c r="I38" s="246">
        <v>6250</v>
      </c>
      <c r="J38" s="246">
        <v>6250</v>
      </c>
      <c r="K38" s="244">
        <f t="shared" si="0"/>
        <v>0</v>
      </c>
      <c r="L38" s="152">
        <f t="shared" si="1"/>
        <v>0</v>
      </c>
      <c r="Q38" s="104"/>
      <c r="R38" s="104"/>
      <c r="S38" s="104"/>
      <c r="T38" s="104"/>
    </row>
    <row r="39" spans="1:20" s="100" customFormat="1" ht="11.25">
      <c r="A39" s="89"/>
      <c r="B39" s="90"/>
      <c r="C39" s="97"/>
      <c r="D39" s="110" t="s">
        <v>144</v>
      </c>
      <c r="E39" s="111" t="s">
        <v>172</v>
      </c>
      <c r="F39" s="65"/>
      <c r="G39" s="126"/>
      <c r="H39" s="99"/>
      <c r="I39" s="248">
        <v>0</v>
      </c>
      <c r="J39" s="248">
        <v>0</v>
      </c>
      <c r="K39" s="244">
        <f t="shared" si="0"/>
        <v>0</v>
      </c>
      <c r="L39" s="152" t="str">
        <f t="shared" si="1"/>
        <v xml:space="preserve">-    </v>
      </c>
      <c r="Q39" s="104"/>
      <c r="R39" s="104"/>
      <c r="S39" s="104"/>
      <c r="T39" s="104"/>
    </row>
    <row r="40" spans="1:20" s="94" customFormat="1" ht="11.25">
      <c r="A40" s="329" t="s">
        <v>173</v>
      </c>
      <c r="B40" s="330"/>
      <c r="C40" s="330"/>
      <c r="D40" s="330"/>
      <c r="E40" s="330"/>
      <c r="F40" s="330"/>
      <c r="G40" s="345"/>
      <c r="H40" s="330"/>
      <c r="I40" s="249">
        <f>I10+I16+I31</f>
        <v>50129298</v>
      </c>
      <c r="J40" s="249">
        <f>J10+J16+J31</f>
        <v>52899527</v>
      </c>
      <c r="K40" s="249">
        <f t="shared" si="0"/>
        <v>-2770229</v>
      </c>
      <c r="L40" s="147">
        <f t="shared" si="1"/>
        <v>-5.2367746123703526E-2</v>
      </c>
      <c r="Q40" s="106"/>
      <c r="R40" s="106"/>
      <c r="S40" s="106"/>
      <c r="T40" s="106"/>
    </row>
    <row r="41" spans="1:20" s="94" customFormat="1" ht="11.25">
      <c r="A41" s="89"/>
      <c r="B41" s="90"/>
      <c r="C41" s="90"/>
      <c r="D41" s="90"/>
      <c r="E41" s="90"/>
      <c r="F41" s="127"/>
      <c r="G41" s="92"/>
      <c r="H41" s="92"/>
      <c r="I41" s="250"/>
      <c r="J41" s="250"/>
      <c r="K41" s="250"/>
      <c r="L41" s="128"/>
      <c r="Q41" s="106"/>
      <c r="R41" s="106"/>
      <c r="S41" s="106"/>
      <c r="T41" s="106"/>
    </row>
    <row r="42" spans="1:20" s="94" customFormat="1" ht="11.25">
      <c r="A42" s="129" t="s">
        <v>33</v>
      </c>
      <c r="B42" s="130" t="s">
        <v>174</v>
      </c>
      <c r="C42" s="131"/>
      <c r="D42" s="131"/>
      <c r="E42" s="131"/>
      <c r="F42" s="91"/>
      <c r="G42" s="92"/>
      <c r="H42" s="92"/>
      <c r="I42" s="247"/>
      <c r="J42" s="243"/>
      <c r="K42" s="243"/>
      <c r="L42" s="93"/>
      <c r="Q42" s="106"/>
      <c r="R42" s="106"/>
      <c r="S42" s="106"/>
      <c r="T42" s="106"/>
    </row>
    <row r="43" spans="1:20" s="94" customFormat="1" ht="11.25">
      <c r="A43" s="129"/>
      <c r="B43" s="131" t="s">
        <v>120</v>
      </c>
      <c r="C43" s="132" t="s">
        <v>175</v>
      </c>
      <c r="D43" s="131"/>
      <c r="E43" s="131"/>
      <c r="F43" s="127"/>
      <c r="G43" s="92"/>
      <c r="H43" s="92"/>
      <c r="I43" s="247">
        <f>SUM(I44:I47)</f>
        <v>2559919</v>
      </c>
      <c r="J43" s="247">
        <f>SUM(J44:J47)</f>
        <v>2819204</v>
      </c>
      <c r="K43" s="244">
        <f>+I43-J43</f>
        <v>-259285</v>
      </c>
      <c r="L43" s="93">
        <f t="shared" ref="L43:L101" si="2">IF(J43=0,"-    ",K43/J43)</f>
        <v>-9.1970996068393776E-2</v>
      </c>
      <c r="Q43" s="106"/>
      <c r="R43" s="106"/>
      <c r="S43" s="106"/>
      <c r="T43" s="106"/>
    </row>
    <row r="44" spans="1:20" s="100" customFormat="1" ht="11.25">
      <c r="A44" s="129"/>
      <c r="B44" s="131"/>
      <c r="C44" s="133" t="s">
        <v>86</v>
      </c>
      <c r="D44" s="133" t="s">
        <v>176</v>
      </c>
      <c r="E44" s="131"/>
      <c r="F44" s="102"/>
      <c r="G44" s="99"/>
      <c r="H44" s="99"/>
      <c r="I44" s="246">
        <v>2463889</v>
      </c>
      <c r="J44" s="246">
        <v>2726262</v>
      </c>
      <c r="K44" s="244">
        <f t="shared" ref="K44:K93" si="3">+I44-J44</f>
        <v>-262373</v>
      </c>
      <c r="L44" s="152">
        <f t="shared" si="2"/>
        <v>-9.6239099543624196E-2</v>
      </c>
      <c r="Q44" s="104"/>
      <c r="R44" s="104"/>
      <c r="S44" s="104"/>
      <c r="T44" s="104"/>
    </row>
    <row r="45" spans="1:20" s="100" customFormat="1" ht="11.25">
      <c r="A45" s="129"/>
      <c r="B45" s="131"/>
      <c r="C45" s="133" t="s">
        <v>88</v>
      </c>
      <c r="D45" s="133" t="s">
        <v>177</v>
      </c>
      <c r="E45" s="131"/>
      <c r="F45" s="65"/>
      <c r="G45" s="99"/>
      <c r="H45" s="99"/>
      <c r="I45" s="246">
        <v>96030</v>
      </c>
      <c r="J45" s="246">
        <v>92942</v>
      </c>
      <c r="K45" s="244">
        <f t="shared" si="3"/>
        <v>3088</v>
      </c>
      <c r="L45" s="152">
        <f t="shared" si="2"/>
        <v>3.3225022056766584E-2</v>
      </c>
      <c r="Q45" s="104"/>
      <c r="R45" s="104"/>
      <c r="S45" s="104"/>
      <c r="T45" s="104"/>
    </row>
    <row r="46" spans="1:20" s="100" customFormat="1" ht="11.25">
      <c r="A46" s="129"/>
      <c r="B46" s="131"/>
      <c r="C46" s="133" t="s">
        <v>116</v>
      </c>
      <c r="D46" s="133" t="s">
        <v>178</v>
      </c>
      <c r="E46" s="131"/>
      <c r="F46" s="134"/>
      <c r="G46" s="99"/>
      <c r="H46" s="99"/>
      <c r="I46" s="246">
        <v>0</v>
      </c>
      <c r="J46" s="246">
        <v>0</v>
      </c>
      <c r="K46" s="244">
        <f t="shared" si="3"/>
        <v>0</v>
      </c>
      <c r="L46" s="152" t="str">
        <f t="shared" si="2"/>
        <v xml:space="preserve">-    </v>
      </c>
      <c r="Q46" s="104"/>
      <c r="R46" s="104"/>
      <c r="S46" s="104"/>
      <c r="T46" s="104"/>
    </row>
    <row r="47" spans="1:20" s="100" customFormat="1" ht="11.25">
      <c r="A47" s="129"/>
      <c r="B47" s="131"/>
      <c r="C47" s="133" t="s">
        <v>136</v>
      </c>
      <c r="D47" s="133" t="s">
        <v>179</v>
      </c>
      <c r="E47" s="131"/>
      <c r="F47" s="65"/>
      <c r="G47" s="99"/>
      <c r="H47" s="99"/>
      <c r="I47" s="246">
        <v>0</v>
      </c>
      <c r="J47" s="246">
        <v>0</v>
      </c>
      <c r="K47" s="244">
        <f t="shared" si="3"/>
        <v>0</v>
      </c>
      <c r="L47" s="152" t="str">
        <f t="shared" si="2"/>
        <v xml:space="preserve">-    </v>
      </c>
      <c r="Q47" s="104"/>
      <c r="R47" s="104"/>
      <c r="S47" s="104"/>
      <c r="T47" s="104"/>
    </row>
    <row r="48" spans="1:20" s="100" customFormat="1" ht="11.25">
      <c r="A48" s="129"/>
      <c r="B48" s="131"/>
      <c r="C48" s="131"/>
      <c r="D48" s="131"/>
      <c r="E48" s="131"/>
      <c r="F48" s="65"/>
      <c r="G48" s="117" t="s">
        <v>160</v>
      </c>
      <c r="H48" s="135" t="s">
        <v>161</v>
      </c>
      <c r="I48" s="246"/>
      <c r="J48" s="246"/>
      <c r="K48" s="244">
        <f t="shared" si="3"/>
        <v>0</v>
      </c>
      <c r="L48" s="152" t="str">
        <f t="shared" si="2"/>
        <v xml:space="preserve">-    </v>
      </c>
      <c r="Q48" s="104"/>
      <c r="R48" s="104"/>
      <c r="S48" s="104"/>
      <c r="T48" s="104"/>
    </row>
    <row r="49" spans="1:20" s="94" customFormat="1" ht="25.5" customHeight="1">
      <c r="A49" s="95"/>
      <c r="B49" s="90" t="s">
        <v>121</v>
      </c>
      <c r="C49" s="343" t="s">
        <v>180</v>
      </c>
      <c r="D49" s="343"/>
      <c r="E49" s="343"/>
      <c r="F49" s="344"/>
      <c r="G49" s="136"/>
      <c r="H49" s="270"/>
      <c r="I49" s="247">
        <f>I50+I61+I74+I75+I78+I79+I80</f>
        <v>41739756</v>
      </c>
      <c r="J49" s="247">
        <f>J50+J61+J74+J75+J78+J79+J80</f>
        <v>38516911</v>
      </c>
      <c r="K49" s="244">
        <f t="shared" si="3"/>
        <v>3222845</v>
      </c>
      <c r="L49" s="93">
        <f t="shared" si="2"/>
        <v>8.3673506424230132E-2</v>
      </c>
      <c r="Q49" s="106"/>
      <c r="R49" s="106"/>
      <c r="S49" s="106"/>
      <c r="T49" s="106"/>
    </row>
    <row r="50" spans="1:20" s="100" customFormat="1" ht="11.25">
      <c r="A50" s="101"/>
      <c r="B50" s="131"/>
      <c r="C50" s="133" t="s">
        <v>86</v>
      </c>
      <c r="D50" s="133" t="s">
        <v>181</v>
      </c>
      <c r="E50" s="131"/>
      <c r="F50" s="137"/>
      <c r="G50" s="138"/>
      <c r="H50" s="271"/>
      <c r="I50" s="246">
        <f>I51+I54+I55+I60</f>
        <v>5793276</v>
      </c>
      <c r="J50" s="246">
        <f>J51+J54+J55+J60</f>
        <v>6865368</v>
      </c>
      <c r="K50" s="244">
        <f t="shared" si="3"/>
        <v>-1072092</v>
      </c>
      <c r="L50" s="152">
        <f t="shared" si="2"/>
        <v>-0.15615943675561164</v>
      </c>
      <c r="Q50" s="104"/>
      <c r="R50" s="104"/>
      <c r="S50" s="104"/>
      <c r="T50" s="104"/>
    </row>
    <row r="51" spans="1:20" s="100" customFormat="1" ht="11.25">
      <c r="A51" s="101"/>
      <c r="B51" s="131"/>
      <c r="C51" s="133"/>
      <c r="D51" s="139" t="s">
        <v>142</v>
      </c>
      <c r="E51" s="139" t="s">
        <v>182</v>
      </c>
      <c r="F51" s="137"/>
      <c r="G51" s="138"/>
      <c r="H51" s="271"/>
      <c r="I51" s="246">
        <f>I52+I53</f>
        <v>5979</v>
      </c>
      <c r="J51" s="246">
        <f>J52+J53</f>
        <v>315971</v>
      </c>
      <c r="K51" s="244">
        <f t="shared" si="3"/>
        <v>-309992</v>
      </c>
      <c r="L51" s="152">
        <f t="shared" si="2"/>
        <v>-0.98107737735425082</v>
      </c>
      <c r="Q51" s="104"/>
      <c r="R51" s="104"/>
      <c r="S51" s="104"/>
      <c r="T51" s="104"/>
    </row>
    <row r="52" spans="1:20" s="100" customFormat="1" ht="11.25">
      <c r="A52" s="101"/>
      <c r="B52" s="131"/>
      <c r="C52" s="133"/>
      <c r="D52" s="133"/>
      <c r="E52" s="133" t="s">
        <v>86</v>
      </c>
      <c r="F52" s="137" t="s">
        <v>183</v>
      </c>
      <c r="G52" s="138"/>
      <c r="H52" s="271">
        <v>0</v>
      </c>
      <c r="I52" s="246">
        <v>0</v>
      </c>
      <c r="J52" s="246">
        <v>0</v>
      </c>
      <c r="K52" s="244">
        <f t="shared" si="3"/>
        <v>0</v>
      </c>
      <c r="L52" s="152" t="str">
        <f t="shared" si="2"/>
        <v xml:space="preserve">-    </v>
      </c>
      <c r="Q52" s="104"/>
      <c r="R52" s="104"/>
      <c r="S52" s="104"/>
      <c r="T52" s="104"/>
    </row>
    <row r="53" spans="1:20" s="100" customFormat="1" ht="11.25">
      <c r="A53" s="101"/>
      <c r="B53" s="131"/>
      <c r="C53" s="133"/>
      <c r="D53" s="133"/>
      <c r="E53" s="133" t="s">
        <v>88</v>
      </c>
      <c r="F53" s="137" t="s">
        <v>184</v>
      </c>
      <c r="G53" s="138"/>
      <c r="H53" s="271">
        <v>0</v>
      </c>
      <c r="I53" s="246">
        <v>5979</v>
      </c>
      <c r="J53" s="246">
        <v>315971</v>
      </c>
      <c r="K53" s="244">
        <f t="shared" si="3"/>
        <v>-309992</v>
      </c>
      <c r="L53" s="152">
        <f t="shared" si="2"/>
        <v>-0.98107737735425082</v>
      </c>
      <c r="Q53" s="104"/>
      <c r="R53" s="104"/>
      <c r="S53" s="104"/>
      <c r="T53" s="104"/>
    </row>
    <row r="54" spans="1:20" s="100" customFormat="1" ht="11.25">
      <c r="A54" s="101"/>
      <c r="B54" s="131"/>
      <c r="C54" s="133"/>
      <c r="D54" s="139" t="s">
        <v>144</v>
      </c>
      <c r="E54" s="139" t="s">
        <v>185</v>
      </c>
      <c r="F54" s="137"/>
      <c r="G54" s="138"/>
      <c r="H54" s="272">
        <v>1890581</v>
      </c>
      <c r="I54" s="246">
        <v>1890581</v>
      </c>
      <c r="J54" s="246">
        <v>1890581</v>
      </c>
      <c r="K54" s="244">
        <f t="shared" si="3"/>
        <v>0</v>
      </c>
      <c r="L54" s="152">
        <f t="shared" si="2"/>
        <v>0</v>
      </c>
      <c r="Q54" s="104"/>
      <c r="R54" s="104"/>
      <c r="S54" s="104"/>
      <c r="T54" s="104"/>
    </row>
    <row r="55" spans="1:20" s="100" customFormat="1" ht="11.25">
      <c r="A55" s="101"/>
      <c r="B55" s="131"/>
      <c r="C55" s="133"/>
      <c r="D55" s="139" t="s">
        <v>166</v>
      </c>
      <c r="E55" s="139" t="s">
        <v>186</v>
      </c>
      <c r="F55" s="137"/>
      <c r="G55" s="138"/>
      <c r="H55" s="272"/>
      <c r="I55" s="246">
        <f>I56+I57+I58+I59</f>
        <v>3896716</v>
      </c>
      <c r="J55" s="246">
        <f>J56+J57+J58+J59</f>
        <v>4658816</v>
      </c>
      <c r="K55" s="244">
        <f t="shared" si="3"/>
        <v>-762100</v>
      </c>
      <c r="L55" s="152">
        <f t="shared" si="2"/>
        <v>-0.16358233508256176</v>
      </c>
      <c r="Q55" s="104"/>
      <c r="R55" s="104"/>
      <c r="S55" s="104"/>
      <c r="T55" s="104"/>
    </row>
    <row r="56" spans="1:20" s="100" customFormat="1" ht="11.25">
      <c r="A56" s="101"/>
      <c r="B56" s="131"/>
      <c r="C56" s="133"/>
      <c r="D56" s="133"/>
      <c r="E56" s="133" t="s">
        <v>86</v>
      </c>
      <c r="F56" s="137" t="s">
        <v>187</v>
      </c>
      <c r="G56" s="138"/>
      <c r="H56" s="272"/>
      <c r="I56" s="246">
        <v>0</v>
      </c>
      <c r="J56" s="246">
        <v>0</v>
      </c>
      <c r="K56" s="244">
        <f t="shared" si="3"/>
        <v>0</v>
      </c>
      <c r="L56" s="152" t="str">
        <f t="shared" si="2"/>
        <v xml:space="preserve">-    </v>
      </c>
      <c r="Q56" s="104"/>
      <c r="R56" s="104"/>
      <c r="S56" s="104"/>
      <c r="T56" s="104"/>
    </row>
    <row r="57" spans="1:20" s="100" customFormat="1" ht="11.25">
      <c r="A57" s="101"/>
      <c r="B57" s="131"/>
      <c r="C57" s="133"/>
      <c r="D57" s="133"/>
      <c r="E57" s="133" t="s">
        <v>88</v>
      </c>
      <c r="F57" s="137" t="s">
        <v>188</v>
      </c>
      <c r="G57" s="138"/>
      <c r="H57" s="272">
        <v>2143515</v>
      </c>
      <c r="I57" s="246">
        <v>2143515</v>
      </c>
      <c r="J57" s="246">
        <v>2686988</v>
      </c>
      <c r="K57" s="244">
        <f t="shared" si="3"/>
        <v>-543473</v>
      </c>
      <c r="L57" s="152">
        <f t="shared" si="2"/>
        <v>-0.20226104470879661</v>
      </c>
      <c r="Q57" s="104"/>
      <c r="R57" s="104"/>
      <c r="S57" s="104"/>
      <c r="T57" s="104"/>
    </row>
    <row r="58" spans="1:20" s="100" customFormat="1" ht="11.25">
      <c r="A58" s="101"/>
      <c r="B58" s="131"/>
      <c r="C58" s="133"/>
      <c r="D58" s="133"/>
      <c r="E58" s="133" t="s">
        <v>116</v>
      </c>
      <c r="F58" s="137" t="s">
        <v>189</v>
      </c>
      <c r="G58" s="138"/>
      <c r="H58" s="272">
        <v>0</v>
      </c>
      <c r="I58" s="246">
        <v>290000</v>
      </c>
      <c r="J58" s="246">
        <v>268009</v>
      </c>
      <c r="K58" s="244">
        <f t="shared" si="3"/>
        <v>21991</v>
      </c>
      <c r="L58" s="152">
        <f t="shared" si="2"/>
        <v>8.2053214630851953E-2</v>
      </c>
      <c r="Q58" s="104"/>
      <c r="R58" s="104"/>
      <c r="S58" s="104"/>
      <c r="T58" s="104"/>
    </row>
    <row r="59" spans="1:20" s="100" customFormat="1" ht="11.25">
      <c r="A59" s="101"/>
      <c r="B59" s="131"/>
      <c r="C59" s="133"/>
      <c r="D59" s="133"/>
      <c r="E59" s="133" t="s">
        <v>136</v>
      </c>
      <c r="F59" s="137" t="s">
        <v>190</v>
      </c>
      <c r="G59" s="138"/>
      <c r="H59" s="272">
        <v>1463201</v>
      </c>
      <c r="I59" s="246">
        <v>1463201</v>
      </c>
      <c r="J59" s="246">
        <v>1703819</v>
      </c>
      <c r="K59" s="244">
        <f t="shared" si="3"/>
        <v>-240618</v>
      </c>
      <c r="L59" s="152">
        <f t="shared" si="2"/>
        <v>-0.14122274725190881</v>
      </c>
      <c r="Q59" s="104"/>
      <c r="R59" s="104"/>
      <c r="S59" s="104"/>
      <c r="T59" s="104"/>
    </row>
    <row r="60" spans="1:20" s="100" customFormat="1" ht="11.25">
      <c r="A60" s="101"/>
      <c r="B60" s="133"/>
      <c r="C60" s="133"/>
      <c r="D60" s="139" t="s">
        <v>168</v>
      </c>
      <c r="E60" s="139" t="s">
        <v>191</v>
      </c>
      <c r="F60" s="140"/>
      <c r="G60" s="138"/>
      <c r="H60" s="277"/>
      <c r="I60" s="246">
        <v>0</v>
      </c>
      <c r="J60" s="246">
        <v>0</v>
      </c>
      <c r="K60" s="244">
        <f t="shared" si="3"/>
        <v>0</v>
      </c>
      <c r="L60" s="152" t="str">
        <f t="shared" si="2"/>
        <v xml:space="preserve">-    </v>
      </c>
      <c r="Q60" s="104"/>
      <c r="R60" s="104"/>
      <c r="S60" s="104"/>
      <c r="T60" s="104"/>
    </row>
    <row r="61" spans="1:20" s="100" customFormat="1" ht="11.25">
      <c r="A61" s="101"/>
      <c r="B61" s="133"/>
      <c r="C61" s="133" t="s">
        <v>88</v>
      </c>
      <c r="D61" s="133" t="s">
        <v>192</v>
      </c>
      <c r="E61" s="133"/>
      <c r="F61" s="137"/>
      <c r="G61" s="138"/>
      <c r="H61" s="276"/>
      <c r="I61" s="246">
        <f>I62+I69</f>
        <v>25432766</v>
      </c>
      <c r="J61" s="246">
        <f>J62+J69</f>
        <v>22929246</v>
      </c>
      <c r="K61" s="244">
        <f t="shared" si="3"/>
        <v>2503520</v>
      </c>
      <c r="L61" s="152">
        <f t="shared" si="2"/>
        <v>0.10918457589054607</v>
      </c>
      <c r="Q61" s="104"/>
      <c r="R61" s="104"/>
      <c r="S61" s="104"/>
      <c r="T61" s="104"/>
    </row>
    <row r="62" spans="1:20" s="100" customFormat="1" ht="11.25">
      <c r="A62" s="101"/>
      <c r="B62" s="133"/>
      <c r="C62" s="133"/>
      <c r="D62" s="139" t="s">
        <v>142</v>
      </c>
      <c r="E62" s="139" t="s">
        <v>193</v>
      </c>
      <c r="F62" s="140"/>
      <c r="G62" s="138"/>
      <c r="H62" s="272"/>
      <c r="I62" s="246">
        <f>I63+I68</f>
        <v>5245385</v>
      </c>
      <c r="J62" s="246">
        <f>J63+J68</f>
        <v>6154135</v>
      </c>
      <c r="K62" s="244">
        <f t="shared" si="3"/>
        <v>-908750</v>
      </c>
      <c r="L62" s="152">
        <f t="shared" si="2"/>
        <v>-0.14766494397669208</v>
      </c>
      <c r="Q62" s="104"/>
      <c r="R62" s="104"/>
      <c r="S62" s="104"/>
      <c r="T62" s="104"/>
    </row>
    <row r="63" spans="1:20" s="100" customFormat="1" ht="11.25">
      <c r="A63" s="101"/>
      <c r="B63" s="133"/>
      <c r="C63" s="133"/>
      <c r="D63" s="133"/>
      <c r="E63" s="133" t="s">
        <v>86</v>
      </c>
      <c r="F63" s="140" t="s">
        <v>194</v>
      </c>
      <c r="G63" s="138"/>
      <c r="H63" s="272"/>
      <c r="I63" s="246">
        <f>I64+I65+I66+I67</f>
        <v>4169024</v>
      </c>
      <c r="J63" s="246">
        <f>J64+J65+J66+J67</f>
        <v>4180520</v>
      </c>
      <c r="K63" s="244">
        <f t="shared" si="3"/>
        <v>-11496</v>
      </c>
      <c r="L63" s="152">
        <f t="shared" si="2"/>
        <v>-2.7498971419823372E-3</v>
      </c>
      <c r="Q63" s="104"/>
      <c r="R63" s="104"/>
      <c r="S63" s="104"/>
      <c r="T63" s="104"/>
    </row>
    <row r="64" spans="1:20" s="100" customFormat="1" ht="22.5">
      <c r="A64" s="101"/>
      <c r="B64" s="133"/>
      <c r="C64" s="133"/>
      <c r="D64" s="133"/>
      <c r="E64" s="133"/>
      <c r="F64" s="141" t="s">
        <v>195</v>
      </c>
      <c r="G64" s="138"/>
      <c r="H64" s="272">
        <v>3669660</v>
      </c>
      <c r="I64" s="246">
        <v>3669660</v>
      </c>
      <c r="J64" s="246">
        <v>3669660</v>
      </c>
      <c r="K64" s="244">
        <f t="shared" si="3"/>
        <v>0</v>
      </c>
      <c r="L64" s="152">
        <f t="shared" si="2"/>
        <v>0</v>
      </c>
      <c r="Q64" s="104"/>
      <c r="R64" s="104"/>
      <c r="S64" s="104"/>
      <c r="T64" s="104"/>
    </row>
    <row r="65" spans="1:20" s="100" customFormat="1" ht="22.5">
      <c r="A65" s="101"/>
      <c r="B65" s="133"/>
      <c r="C65" s="133"/>
      <c r="D65" s="133"/>
      <c r="E65" s="133"/>
      <c r="F65" s="141" t="s">
        <v>196</v>
      </c>
      <c r="G65" s="138"/>
      <c r="H65" s="272"/>
      <c r="I65" s="246">
        <v>0</v>
      </c>
      <c r="J65" s="246">
        <v>0</v>
      </c>
      <c r="K65" s="244">
        <f t="shared" si="3"/>
        <v>0</v>
      </c>
      <c r="L65" s="152" t="str">
        <f t="shared" si="2"/>
        <v xml:space="preserve">-    </v>
      </c>
      <c r="Q65" s="104"/>
      <c r="R65" s="104"/>
      <c r="S65" s="104"/>
      <c r="T65" s="104"/>
    </row>
    <row r="66" spans="1:20" s="100" customFormat="1" ht="22.5">
      <c r="A66" s="101"/>
      <c r="B66" s="133"/>
      <c r="C66" s="133"/>
      <c r="D66" s="133"/>
      <c r="E66" s="133"/>
      <c r="F66" s="141" t="s">
        <v>197</v>
      </c>
      <c r="G66" s="138"/>
      <c r="H66" s="272"/>
      <c r="I66" s="246">
        <v>0</v>
      </c>
      <c r="J66" s="246">
        <v>0</v>
      </c>
      <c r="K66" s="244">
        <f t="shared" si="3"/>
        <v>0</v>
      </c>
      <c r="L66" s="152" t="str">
        <f t="shared" si="2"/>
        <v xml:space="preserve">-    </v>
      </c>
      <c r="Q66" s="104"/>
      <c r="R66" s="104"/>
      <c r="S66" s="104"/>
      <c r="T66" s="104"/>
    </row>
    <row r="67" spans="1:20" s="100" customFormat="1" ht="11.25">
      <c r="A67" s="101"/>
      <c r="B67" s="133"/>
      <c r="C67" s="133"/>
      <c r="D67" s="133"/>
      <c r="E67" s="133"/>
      <c r="F67" s="142" t="s">
        <v>198</v>
      </c>
      <c r="G67" s="138"/>
      <c r="H67" s="272"/>
      <c r="I67" s="246">
        <v>499364</v>
      </c>
      <c r="J67" s="246">
        <v>510860</v>
      </c>
      <c r="K67" s="244">
        <f t="shared" si="3"/>
        <v>-11496</v>
      </c>
      <c r="L67" s="152">
        <f t="shared" si="2"/>
        <v>-2.2503229847707786E-2</v>
      </c>
      <c r="Q67" s="104"/>
      <c r="R67" s="104"/>
      <c r="S67" s="104"/>
      <c r="T67" s="104"/>
    </row>
    <row r="68" spans="1:20" s="100" customFormat="1" ht="11.25">
      <c r="A68" s="101"/>
      <c r="B68" s="133"/>
      <c r="C68" s="133"/>
      <c r="D68" s="133"/>
      <c r="E68" s="133" t="s">
        <v>88</v>
      </c>
      <c r="F68" s="133" t="s">
        <v>199</v>
      </c>
      <c r="G68" s="138"/>
      <c r="H68" s="273">
        <v>0</v>
      </c>
      <c r="I68" s="246">
        <v>1076361</v>
      </c>
      <c r="J68" s="246">
        <v>1973615</v>
      </c>
      <c r="K68" s="244">
        <f t="shared" si="3"/>
        <v>-897254</v>
      </c>
      <c r="L68" s="152">
        <f t="shared" si="2"/>
        <v>-0.45462463550388499</v>
      </c>
      <c r="Q68" s="104"/>
      <c r="R68" s="104"/>
      <c r="S68" s="104"/>
      <c r="T68" s="104"/>
    </row>
    <row r="69" spans="1:20" s="100" customFormat="1" ht="11.25">
      <c r="A69" s="101"/>
      <c r="B69" s="133"/>
      <c r="C69" s="133"/>
      <c r="D69" s="139" t="s">
        <v>144</v>
      </c>
      <c r="E69" s="139" t="s">
        <v>200</v>
      </c>
      <c r="F69" s="140"/>
      <c r="G69" s="138"/>
      <c r="H69" s="273"/>
      <c r="I69" s="246">
        <f>I70+I71+I72+I73</f>
        <v>20187381</v>
      </c>
      <c r="J69" s="246">
        <f>J70+J71+J72+J73</f>
        <v>16775111</v>
      </c>
      <c r="K69" s="244">
        <f t="shared" si="3"/>
        <v>3412270</v>
      </c>
      <c r="L69" s="152">
        <f t="shared" si="2"/>
        <v>0.20341266296240901</v>
      </c>
      <c r="Q69" s="104"/>
      <c r="R69" s="104"/>
      <c r="S69" s="104"/>
      <c r="T69" s="104"/>
    </row>
    <row r="70" spans="1:20" s="100" customFormat="1" ht="11.25">
      <c r="A70" s="101"/>
      <c r="B70" s="133"/>
      <c r="C70" s="133"/>
      <c r="D70" s="133"/>
      <c r="E70" s="133" t="s">
        <v>86</v>
      </c>
      <c r="F70" s="140" t="s">
        <v>201</v>
      </c>
      <c r="G70" s="138"/>
      <c r="H70" s="274">
        <v>19727643</v>
      </c>
      <c r="I70" s="246">
        <v>20187381</v>
      </c>
      <c r="J70" s="246">
        <v>16775111</v>
      </c>
      <c r="K70" s="244">
        <f t="shared" si="3"/>
        <v>3412270</v>
      </c>
      <c r="L70" s="152">
        <f t="shared" si="2"/>
        <v>0.20341266296240901</v>
      </c>
      <c r="Q70" s="104"/>
      <c r="R70" s="104"/>
      <c r="S70" s="104"/>
      <c r="T70" s="104"/>
    </row>
    <row r="71" spans="1:20" s="100" customFormat="1" ht="11.25">
      <c r="A71" s="101"/>
      <c r="B71" s="133"/>
      <c r="C71" s="133"/>
      <c r="D71" s="133"/>
      <c r="E71" s="133" t="s">
        <v>88</v>
      </c>
      <c r="F71" s="140" t="s">
        <v>202</v>
      </c>
      <c r="G71" s="138"/>
      <c r="H71" s="143"/>
      <c r="I71" s="246">
        <v>0</v>
      </c>
      <c r="J71" s="246">
        <v>0</v>
      </c>
      <c r="K71" s="244">
        <f t="shared" si="3"/>
        <v>0</v>
      </c>
      <c r="L71" s="152" t="str">
        <f t="shared" si="2"/>
        <v xml:space="preserve">-    </v>
      </c>
      <c r="Q71" s="104"/>
      <c r="R71" s="104"/>
      <c r="S71" s="104"/>
      <c r="T71" s="104"/>
    </row>
    <row r="72" spans="1:20" s="100" customFormat="1" ht="11.25">
      <c r="A72" s="101"/>
      <c r="B72" s="133"/>
      <c r="C72" s="133"/>
      <c r="D72" s="133"/>
      <c r="E72" s="133" t="s">
        <v>116</v>
      </c>
      <c r="F72" s="140" t="s">
        <v>203</v>
      </c>
      <c r="G72" s="138"/>
      <c r="H72" s="274"/>
      <c r="I72" s="246">
        <v>0</v>
      </c>
      <c r="J72" s="246">
        <v>0</v>
      </c>
      <c r="K72" s="244">
        <f t="shared" si="3"/>
        <v>0</v>
      </c>
      <c r="L72" s="152" t="str">
        <f t="shared" si="2"/>
        <v xml:space="preserve">-    </v>
      </c>
      <c r="Q72" s="104"/>
      <c r="R72" s="104"/>
      <c r="S72" s="104"/>
      <c r="T72" s="104"/>
    </row>
    <row r="73" spans="1:20" s="100" customFormat="1" ht="22.5">
      <c r="A73" s="101"/>
      <c r="B73" s="131"/>
      <c r="C73" s="133"/>
      <c r="D73" s="131"/>
      <c r="E73" s="133" t="s">
        <v>136</v>
      </c>
      <c r="F73" s="144" t="s">
        <v>204</v>
      </c>
      <c r="G73" s="138"/>
      <c r="H73" s="274"/>
      <c r="I73" s="246">
        <v>0</v>
      </c>
      <c r="J73" s="246">
        <v>0</v>
      </c>
      <c r="K73" s="244">
        <f t="shared" si="3"/>
        <v>0</v>
      </c>
      <c r="L73" s="152" t="str">
        <f t="shared" si="2"/>
        <v xml:space="preserve">-    </v>
      </c>
      <c r="Q73" s="104"/>
      <c r="R73" s="104"/>
      <c r="S73" s="104"/>
      <c r="T73" s="104"/>
    </row>
    <row r="74" spans="1:20" s="100" customFormat="1" ht="11.25">
      <c r="A74" s="101"/>
      <c r="B74" s="131"/>
      <c r="C74" s="133" t="s">
        <v>116</v>
      </c>
      <c r="D74" s="133" t="s">
        <v>205</v>
      </c>
      <c r="E74" s="102"/>
      <c r="F74" s="140"/>
      <c r="G74" s="138"/>
      <c r="H74" s="274"/>
      <c r="I74" s="246">
        <v>0</v>
      </c>
      <c r="J74" s="246">
        <v>0</v>
      </c>
      <c r="K74" s="244">
        <f t="shared" si="3"/>
        <v>0</v>
      </c>
      <c r="L74" s="152" t="str">
        <f t="shared" si="2"/>
        <v xml:space="preserve">-    </v>
      </c>
      <c r="Q74" s="104"/>
      <c r="R74" s="104"/>
      <c r="S74" s="104"/>
      <c r="T74" s="104"/>
    </row>
    <row r="75" spans="1:20" s="100" customFormat="1" ht="11.25">
      <c r="A75" s="101"/>
      <c r="B75" s="131"/>
      <c r="C75" s="133" t="s">
        <v>136</v>
      </c>
      <c r="D75" s="133" t="s">
        <v>206</v>
      </c>
      <c r="E75" s="133"/>
      <c r="F75" s="140"/>
      <c r="G75" s="138"/>
      <c r="H75" s="274"/>
      <c r="I75" s="246">
        <f>I76+I77</f>
        <v>7670040</v>
      </c>
      <c r="J75" s="246">
        <f>J76+J77</f>
        <v>6305126</v>
      </c>
      <c r="K75" s="244">
        <f t="shared" si="3"/>
        <v>1364914</v>
      </c>
      <c r="L75" s="152">
        <f t="shared" si="2"/>
        <v>0.21647687928837583</v>
      </c>
      <c r="Q75" s="104"/>
      <c r="R75" s="104"/>
      <c r="S75" s="104"/>
      <c r="T75" s="104"/>
    </row>
    <row r="76" spans="1:20" s="100" customFormat="1" ht="11.25">
      <c r="A76" s="101"/>
      <c r="B76" s="131"/>
      <c r="C76" s="133"/>
      <c r="D76" s="139" t="s">
        <v>142</v>
      </c>
      <c r="E76" s="139" t="s">
        <v>207</v>
      </c>
      <c r="F76" s="140"/>
      <c r="G76" s="138"/>
      <c r="H76" s="274">
        <v>0</v>
      </c>
      <c r="I76" s="246">
        <v>7107248</v>
      </c>
      <c r="J76" s="246">
        <v>4548561</v>
      </c>
      <c r="K76" s="244">
        <f t="shared" si="3"/>
        <v>2558687</v>
      </c>
      <c r="L76" s="152">
        <f t="shared" si="2"/>
        <v>0.56252669800405009</v>
      </c>
      <c r="Q76" s="104"/>
      <c r="R76" s="104"/>
      <c r="S76" s="104"/>
      <c r="T76" s="104"/>
    </row>
    <row r="77" spans="1:20" s="100" customFormat="1" ht="11.25">
      <c r="A77" s="101"/>
      <c r="B77" s="131"/>
      <c r="C77" s="133"/>
      <c r="D77" s="139" t="s">
        <v>144</v>
      </c>
      <c r="E77" s="139" t="s">
        <v>208</v>
      </c>
      <c r="F77" s="140"/>
      <c r="G77" s="138"/>
      <c r="H77" s="274">
        <v>0</v>
      </c>
      <c r="I77" s="246">
        <v>562792</v>
      </c>
      <c r="J77" s="246">
        <v>1756565</v>
      </c>
      <c r="K77" s="244">
        <f t="shared" si="3"/>
        <v>-1193773</v>
      </c>
      <c r="L77" s="152">
        <f t="shared" si="2"/>
        <v>-0.67960650474078665</v>
      </c>
      <c r="Q77" s="104"/>
      <c r="R77" s="104"/>
      <c r="S77" s="104"/>
      <c r="T77" s="104"/>
    </row>
    <row r="78" spans="1:20" s="100" customFormat="1" ht="11.25">
      <c r="A78" s="101"/>
      <c r="B78" s="131"/>
      <c r="C78" s="133" t="s">
        <v>138</v>
      </c>
      <c r="D78" s="133" t="s">
        <v>209</v>
      </c>
      <c r="E78" s="133"/>
      <c r="F78" s="140"/>
      <c r="G78" s="138"/>
      <c r="H78" s="274">
        <v>0</v>
      </c>
      <c r="I78" s="246">
        <v>0</v>
      </c>
      <c r="J78" s="246">
        <v>0</v>
      </c>
      <c r="K78" s="244">
        <f t="shared" si="3"/>
        <v>0</v>
      </c>
      <c r="L78" s="152" t="str">
        <f t="shared" si="2"/>
        <v xml:space="preserve">-    </v>
      </c>
      <c r="Q78" s="104"/>
      <c r="R78" s="104"/>
      <c r="S78" s="104"/>
      <c r="T78" s="104"/>
    </row>
    <row r="79" spans="1:20" s="100" customFormat="1" ht="11.25">
      <c r="A79" s="101"/>
      <c r="B79" s="131"/>
      <c r="C79" s="133" t="s">
        <v>152</v>
      </c>
      <c r="D79" s="133" t="s">
        <v>210</v>
      </c>
      <c r="E79" s="133"/>
      <c r="F79" s="140"/>
      <c r="G79" s="138"/>
      <c r="H79" s="274">
        <v>0</v>
      </c>
      <c r="I79" s="251">
        <v>14560</v>
      </c>
      <c r="J79" s="251">
        <v>16770</v>
      </c>
      <c r="K79" s="244">
        <f t="shared" si="3"/>
        <v>-2210</v>
      </c>
      <c r="L79" s="267">
        <f t="shared" si="2"/>
        <v>-0.13178294573643412</v>
      </c>
      <c r="Q79" s="104"/>
      <c r="R79" s="104"/>
      <c r="S79" s="104"/>
      <c r="T79" s="104"/>
    </row>
    <row r="80" spans="1:20" s="100" customFormat="1" ht="11.25">
      <c r="A80" s="101"/>
      <c r="B80" s="131"/>
      <c r="C80" s="133" t="s">
        <v>154</v>
      </c>
      <c r="D80" s="133" t="s">
        <v>211</v>
      </c>
      <c r="E80" s="133"/>
      <c r="F80" s="140"/>
      <c r="G80" s="145"/>
      <c r="H80" s="275">
        <v>936032</v>
      </c>
      <c r="I80" s="251">
        <v>2829114</v>
      </c>
      <c r="J80" s="251">
        <v>2400401</v>
      </c>
      <c r="K80" s="244">
        <f t="shared" si="3"/>
        <v>428713</v>
      </c>
      <c r="L80" s="152">
        <f t="shared" si="2"/>
        <v>0.17860057548717903</v>
      </c>
      <c r="Q80" s="104"/>
      <c r="R80" s="104"/>
      <c r="S80" s="104"/>
      <c r="T80" s="104"/>
    </row>
    <row r="81" spans="1:20" s="94" customFormat="1" ht="11.25">
      <c r="A81" s="129"/>
      <c r="B81" s="131" t="s">
        <v>122</v>
      </c>
      <c r="C81" s="146" t="s">
        <v>212</v>
      </c>
      <c r="D81" s="131"/>
      <c r="E81" s="131"/>
      <c r="F81" s="146"/>
      <c r="G81" s="131"/>
      <c r="H81" s="131"/>
      <c r="I81" s="244">
        <f>SUM(I82:I83)</f>
        <v>0</v>
      </c>
      <c r="J81" s="244">
        <f>SUM(J82:J83)</f>
        <v>0</v>
      </c>
      <c r="K81" s="244">
        <f t="shared" si="3"/>
        <v>0</v>
      </c>
      <c r="L81" s="93" t="str">
        <f t="shared" si="2"/>
        <v xml:space="preserve">-    </v>
      </c>
      <c r="Q81" s="106"/>
      <c r="R81" s="106"/>
      <c r="S81" s="106"/>
      <c r="T81" s="106"/>
    </row>
    <row r="82" spans="1:20" s="100" customFormat="1" ht="11.25">
      <c r="A82" s="101"/>
      <c r="B82" s="131"/>
      <c r="C82" s="133" t="s">
        <v>86</v>
      </c>
      <c r="D82" s="133" t="s">
        <v>213</v>
      </c>
      <c r="E82" s="131"/>
      <c r="F82" s="102"/>
      <c r="G82" s="133"/>
      <c r="H82" s="133"/>
      <c r="I82" s="251">
        <v>0</v>
      </c>
      <c r="J82" s="251">
        <v>0</v>
      </c>
      <c r="K82" s="244">
        <f t="shared" si="3"/>
        <v>0</v>
      </c>
      <c r="L82" s="152" t="str">
        <f t="shared" si="2"/>
        <v xml:space="preserve">-    </v>
      </c>
      <c r="Q82" s="104"/>
      <c r="R82" s="104"/>
      <c r="S82" s="104"/>
      <c r="T82" s="104"/>
    </row>
    <row r="83" spans="1:20" s="100" customFormat="1" ht="11.25">
      <c r="A83" s="129"/>
      <c r="B83" s="131"/>
      <c r="C83" s="133" t="s">
        <v>88</v>
      </c>
      <c r="D83" s="133" t="s">
        <v>214</v>
      </c>
      <c r="E83" s="131"/>
      <c r="F83" s="142"/>
      <c r="G83" s="133"/>
      <c r="H83" s="133"/>
      <c r="I83" s="251">
        <v>0</v>
      </c>
      <c r="J83" s="251">
        <v>0</v>
      </c>
      <c r="K83" s="244">
        <f t="shared" si="3"/>
        <v>0</v>
      </c>
      <c r="L83" s="152" t="str">
        <f t="shared" si="2"/>
        <v xml:space="preserve">-    </v>
      </c>
      <c r="Q83" s="104"/>
      <c r="R83" s="104"/>
      <c r="S83" s="104"/>
      <c r="T83" s="104"/>
    </row>
    <row r="84" spans="1:20" s="94" customFormat="1" ht="11.25">
      <c r="A84" s="95"/>
      <c r="B84" s="131" t="s">
        <v>123</v>
      </c>
      <c r="C84" s="146" t="s">
        <v>215</v>
      </c>
      <c r="D84" s="131"/>
      <c r="E84" s="131"/>
      <c r="F84" s="91"/>
      <c r="G84" s="131"/>
      <c r="H84" s="131"/>
      <c r="I84" s="252">
        <f>SUM(I85:I88)</f>
        <v>80831218</v>
      </c>
      <c r="J84" s="252">
        <f>SUM(J85:J88)</f>
        <v>62536362</v>
      </c>
      <c r="K84" s="244">
        <f t="shared" si="3"/>
        <v>18294856</v>
      </c>
      <c r="L84" s="93">
        <f t="shared" si="2"/>
        <v>0.2925474942082496</v>
      </c>
      <c r="Q84" s="106"/>
      <c r="R84" s="106"/>
      <c r="S84" s="106"/>
      <c r="T84" s="106"/>
    </row>
    <row r="85" spans="1:20" s="100" customFormat="1" ht="11.25">
      <c r="A85" s="129"/>
      <c r="B85" s="131"/>
      <c r="C85" s="131" t="s">
        <v>86</v>
      </c>
      <c r="D85" s="140" t="s">
        <v>216</v>
      </c>
      <c r="E85" s="131"/>
      <c r="F85" s="140"/>
      <c r="G85" s="133"/>
      <c r="H85" s="133"/>
      <c r="I85" s="251">
        <v>43239</v>
      </c>
      <c r="J85" s="251">
        <v>85884</v>
      </c>
      <c r="K85" s="244">
        <f t="shared" si="3"/>
        <v>-42645</v>
      </c>
      <c r="L85" s="152">
        <f t="shared" si="2"/>
        <v>-0.49654184714265753</v>
      </c>
      <c r="Q85" s="104"/>
      <c r="R85" s="104"/>
      <c r="S85" s="104"/>
      <c r="T85" s="104"/>
    </row>
    <row r="86" spans="1:20" s="100" customFormat="1" ht="11.25">
      <c r="A86" s="101"/>
      <c r="B86" s="131"/>
      <c r="C86" s="131" t="s">
        <v>88</v>
      </c>
      <c r="D86" s="140" t="s">
        <v>217</v>
      </c>
      <c r="E86" s="131"/>
      <c r="F86" s="102"/>
      <c r="G86" s="133"/>
      <c r="H86" s="133"/>
      <c r="I86" s="251">
        <v>80744538</v>
      </c>
      <c r="J86" s="251">
        <v>62431639</v>
      </c>
      <c r="K86" s="244">
        <f t="shared" si="3"/>
        <v>18312899</v>
      </c>
      <c r="L86" s="152">
        <f t="shared" si="2"/>
        <v>0.29332721827149211</v>
      </c>
      <c r="Q86" s="104"/>
      <c r="R86" s="104"/>
      <c r="S86" s="104"/>
      <c r="T86" s="104"/>
    </row>
    <row r="87" spans="1:20" s="100" customFormat="1" ht="11.25">
      <c r="A87" s="101"/>
      <c r="B87" s="131"/>
      <c r="C87" s="131" t="s">
        <v>116</v>
      </c>
      <c r="D87" s="140" t="s">
        <v>218</v>
      </c>
      <c r="E87" s="131"/>
      <c r="F87" s="102"/>
      <c r="G87" s="133"/>
      <c r="H87" s="133"/>
      <c r="I87" s="251">
        <v>0</v>
      </c>
      <c r="J87" s="251">
        <v>0</v>
      </c>
      <c r="K87" s="244">
        <f t="shared" si="3"/>
        <v>0</v>
      </c>
      <c r="L87" s="152" t="str">
        <f t="shared" si="2"/>
        <v xml:space="preserve">-    </v>
      </c>
      <c r="Q87" s="104"/>
      <c r="R87" s="104"/>
      <c r="S87" s="104"/>
      <c r="T87" s="104"/>
    </row>
    <row r="88" spans="1:20" s="100" customFormat="1" ht="11.25">
      <c r="A88" s="101"/>
      <c r="B88" s="131"/>
      <c r="C88" s="131" t="s">
        <v>136</v>
      </c>
      <c r="D88" s="140" t="s">
        <v>219</v>
      </c>
      <c r="E88" s="131"/>
      <c r="F88" s="102"/>
      <c r="G88" s="133"/>
      <c r="H88" s="133"/>
      <c r="I88" s="251">
        <v>43441</v>
      </c>
      <c r="J88" s="251">
        <v>18839</v>
      </c>
      <c r="K88" s="244">
        <f t="shared" si="3"/>
        <v>24602</v>
      </c>
      <c r="L88" s="152">
        <f t="shared" si="2"/>
        <v>1.3059079568979246</v>
      </c>
      <c r="Q88" s="104"/>
      <c r="R88" s="104"/>
      <c r="S88" s="104"/>
      <c r="T88" s="104"/>
    </row>
    <row r="89" spans="1:20" s="94" customFormat="1" ht="11.25">
      <c r="A89" s="332" t="s">
        <v>220</v>
      </c>
      <c r="B89" s="333"/>
      <c r="C89" s="333"/>
      <c r="D89" s="333"/>
      <c r="E89" s="333"/>
      <c r="F89" s="333"/>
      <c r="G89" s="346"/>
      <c r="H89" s="333"/>
      <c r="I89" s="249">
        <f>I43+I49+I81+I84</f>
        <v>125130893</v>
      </c>
      <c r="J89" s="249">
        <f>J43+J49+J81+J84</f>
        <v>103872477</v>
      </c>
      <c r="K89" s="249">
        <f t="shared" si="3"/>
        <v>21258416</v>
      </c>
      <c r="L89" s="147">
        <f t="shared" si="2"/>
        <v>0.20465879522638128</v>
      </c>
      <c r="Q89" s="106"/>
      <c r="R89" s="106"/>
      <c r="S89" s="106"/>
      <c r="T89" s="106"/>
    </row>
    <row r="90" spans="1:20" s="94" customFormat="1" ht="11.25">
      <c r="A90" s="129" t="s">
        <v>84</v>
      </c>
      <c r="B90" s="130" t="s">
        <v>221</v>
      </c>
      <c r="C90" s="131"/>
      <c r="D90" s="131"/>
      <c r="E90" s="131"/>
      <c r="F90" s="91"/>
      <c r="G90" s="148"/>
      <c r="H90" s="149"/>
      <c r="I90" s="253"/>
      <c r="J90" s="253"/>
      <c r="K90" s="244">
        <f t="shared" si="3"/>
        <v>0</v>
      </c>
      <c r="L90" s="152" t="str">
        <f t="shared" ref="L90" si="4">IF(J90=0,"-    ",K90/K90)</f>
        <v xml:space="preserve">-    </v>
      </c>
      <c r="Q90" s="106"/>
      <c r="R90" s="106"/>
      <c r="S90" s="106"/>
      <c r="T90" s="106"/>
    </row>
    <row r="91" spans="1:20" s="94" customFormat="1" ht="11.25">
      <c r="A91" s="129"/>
      <c r="B91" s="131" t="s">
        <v>120</v>
      </c>
      <c r="C91" s="130" t="s">
        <v>222</v>
      </c>
      <c r="D91" s="131"/>
      <c r="E91" s="131"/>
      <c r="F91" s="146"/>
      <c r="G91" s="131"/>
      <c r="H91" s="149"/>
      <c r="I91" s="251">
        <v>0</v>
      </c>
      <c r="J91" s="251">
        <v>0</v>
      </c>
      <c r="K91" s="244">
        <f t="shared" si="3"/>
        <v>0</v>
      </c>
      <c r="L91" s="152" t="str">
        <f t="shared" si="2"/>
        <v xml:space="preserve">-    </v>
      </c>
      <c r="Q91" s="106"/>
      <c r="R91" s="106"/>
      <c r="S91" s="106"/>
      <c r="T91" s="106"/>
    </row>
    <row r="92" spans="1:20" s="94" customFormat="1" ht="11.25">
      <c r="A92" s="129"/>
      <c r="B92" s="131" t="s">
        <v>121</v>
      </c>
      <c r="C92" s="130" t="s">
        <v>223</v>
      </c>
      <c r="D92" s="131"/>
      <c r="E92" s="131"/>
      <c r="F92" s="91"/>
      <c r="G92" s="150"/>
      <c r="H92" s="149"/>
      <c r="I92" s="251">
        <v>136654</v>
      </c>
      <c r="J92" s="251">
        <v>63152</v>
      </c>
      <c r="K92" s="244">
        <f t="shared" si="3"/>
        <v>73502</v>
      </c>
      <c r="L92" s="152">
        <f t="shared" si="2"/>
        <v>1.1638902964276665</v>
      </c>
      <c r="Q92" s="106"/>
      <c r="R92" s="106"/>
      <c r="S92" s="106"/>
      <c r="T92" s="106"/>
    </row>
    <row r="93" spans="1:20" s="94" customFormat="1" ht="11.25">
      <c r="A93" s="332" t="s">
        <v>224</v>
      </c>
      <c r="B93" s="333"/>
      <c r="C93" s="333"/>
      <c r="D93" s="333"/>
      <c r="E93" s="333"/>
      <c r="F93" s="333"/>
      <c r="G93" s="335"/>
      <c r="H93" s="333"/>
      <c r="I93" s="249">
        <f>SUM(I91:I92)</f>
        <v>136654</v>
      </c>
      <c r="J93" s="249">
        <f>SUM(J91:J92)</f>
        <v>63152</v>
      </c>
      <c r="K93" s="249">
        <f t="shared" si="3"/>
        <v>73502</v>
      </c>
      <c r="L93" s="147">
        <f t="shared" si="2"/>
        <v>1.1638902964276665</v>
      </c>
      <c r="Q93" s="106"/>
      <c r="R93" s="106"/>
      <c r="S93" s="106"/>
      <c r="T93" s="106"/>
    </row>
    <row r="94" spans="1:20" s="153" customFormat="1" ht="5.45" customHeight="1" thickBot="1">
      <c r="A94" s="151"/>
      <c r="B94" s="146"/>
      <c r="C94" s="146"/>
      <c r="D94" s="146"/>
      <c r="E94" s="146"/>
      <c r="F94" s="146"/>
      <c r="G94" s="146"/>
      <c r="H94" s="146"/>
      <c r="I94" s="254"/>
      <c r="J94" s="254"/>
      <c r="K94" s="251"/>
      <c r="L94" s="152"/>
      <c r="Q94" s="154"/>
      <c r="R94" s="154"/>
      <c r="S94" s="154"/>
      <c r="T94" s="154"/>
    </row>
    <row r="95" spans="1:20" s="94" customFormat="1" ht="12" thickBot="1">
      <c r="A95" s="313" t="s">
        <v>225</v>
      </c>
      <c r="B95" s="314"/>
      <c r="C95" s="314"/>
      <c r="D95" s="314"/>
      <c r="E95" s="314"/>
      <c r="F95" s="314"/>
      <c r="G95" s="314"/>
      <c r="H95" s="314"/>
      <c r="I95" s="255">
        <f>I40+I89+I93</f>
        <v>175396845</v>
      </c>
      <c r="J95" s="255">
        <f>J40+J89+J93</f>
        <v>156835156</v>
      </c>
      <c r="K95" s="255">
        <f>+I95-J95</f>
        <v>18561689</v>
      </c>
      <c r="L95" s="155">
        <f t="shared" si="2"/>
        <v>0.11835158311061329</v>
      </c>
      <c r="Q95" s="106"/>
      <c r="R95" s="106"/>
      <c r="S95" s="106"/>
      <c r="T95" s="106"/>
    </row>
    <row r="96" spans="1:20" s="156" customFormat="1" ht="11.25">
      <c r="A96" s="129" t="s">
        <v>92</v>
      </c>
      <c r="B96" s="130" t="s">
        <v>226</v>
      </c>
      <c r="C96" s="131"/>
      <c r="D96" s="131"/>
      <c r="E96" s="131"/>
      <c r="F96" s="91"/>
      <c r="G96" s="131"/>
      <c r="H96" s="149"/>
      <c r="I96" s="253"/>
      <c r="J96" s="253"/>
      <c r="K96" s="251"/>
      <c r="L96" s="152"/>
      <c r="Q96" s="157"/>
      <c r="R96" s="157"/>
      <c r="S96" s="157"/>
      <c r="T96" s="157"/>
    </row>
    <row r="97" spans="1:20" s="156" customFormat="1" ht="11.25">
      <c r="A97" s="129"/>
      <c r="B97" s="133" t="s">
        <v>227</v>
      </c>
      <c r="C97" s="158" t="s">
        <v>228</v>
      </c>
      <c r="D97" s="133"/>
      <c r="E97" s="133"/>
      <c r="F97" s="140"/>
      <c r="G97" s="131"/>
      <c r="H97" s="149"/>
      <c r="I97" s="251">
        <v>0</v>
      </c>
      <c r="J97" s="251">
        <v>0</v>
      </c>
      <c r="K97" s="244">
        <f>+I97-J97</f>
        <v>0</v>
      </c>
      <c r="L97" s="93" t="str">
        <f t="shared" si="2"/>
        <v xml:space="preserve">-    </v>
      </c>
      <c r="Q97" s="157"/>
      <c r="R97" s="157"/>
      <c r="S97" s="157"/>
      <c r="T97" s="157"/>
    </row>
    <row r="98" spans="1:20" s="156" customFormat="1" ht="11.25">
      <c r="A98" s="129"/>
      <c r="B98" s="133" t="s">
        <v>88</v>
      </c>
      <c r="C98" s="140" t="s">
        <v>229</v>
      </c>
      <c r="D98" s="133"/>
      <c r="E98" s="133"/>
      <c r="F98" s="102"/>
      <c r="G98" s="131"/>
      <c r="H98" s="149"/>
      <c r="I98" s="251">
        <v>0</v>
      </c>
      <c r="J98" s="251">
        <v>0</v>
      </c>
      <c r="K98" s="244">
        <f t="shared" ref="K98:K101" si="5">+I98-J98</f>
        <v>0</v>
      </c>
      <c r="L98" s="93" t="str">
        <f t="shared" si="2"/>
        <v xml:space="preserve">-    </v>
      </c>
      <c r="Q98" s="157"/>
      <c r="R98" s="157"/>
      <c r="S98" s="157"/>
      <c r="T98" s="157"/>
    </row>
    <row r="99" spans="1:20" s="156" customFormat="1" ht="11.25">
      <c r="A99" s="129"/>
      <c r="B99" s="140" t="s">
        <v>116</v>
      </c>
      <c r="C99" s="133" t="s">
        <v>230</v>
      </c>
      <c r="D99" s="133"/>
      <c r="E99" s="133"/>
      <c r="F99" s="102"/>
      <c r="G99" s="131"/>
      <c r="H99" s="149"/>
      <c r="I99" s="251">
        <v>85496</v>
      </c>
      <c r="J99" s="251">
        <v>85496</v>
      </c>
      <c r="K99" s="244">
        <f t="shared" si="5"/>
        <v>0</v>
      </c>
      <c r="L99" s="93">
        <f t="shared" si="2"/>
        <v>0</v>
      </c>
      <c r="Q99" s="157"/>
      <c r="R99" s="157"/>
      <c r="S99" s="157"/>
      <c r="T99" s="157"/>
    </row>
    <row r="100" spans="1:20" s="156" customFormat="1" ht="11.25">
      <c r="A100" s="129"/>
      <c r="B100" s="133" t="s">
        <v>136</v>
      </c>
      <c r="C100" s="158" t="s">
        <v>231</v>
      </c>
      <c r="D100" s="133"/>
      <c r="E100" s="133"/>
      <c r="F100" s="140"/>
      <c r="G100" s="150"/>
      <c r="H100" s="149"/>
      <c r="I100" s="251">
        <v>14229924</v>
      </c>
      <c r="J100" s="251">
        <v>14293269</v>
      </c>
      <c r="K100" s="244">
        <f t="shared" si="5"/>
        <v>-63345</v>
      </c>
      <c r="L100" s="93">
        <f t="shared" si="2"/>
        <v>-4.4318063278596378E-3</v>
      </c>
      <c r="Q100" s="157"/>
      <c r="R100" s="157"/>
      <c r="S100" s="157"/>
      <c r="T100" s="157"/>
    </row>
    <row r="101" spans="1:20" s="94" customFormat="1" ht="12" thickBot="1">
      <c r="A101" s="302" t="s">
        <v>232</v>
      </c>
      <c r="B101" s="303"/>
      <c r="C101" s="303"/>
      <c r="D101" s="303"/>
      <c r="E101" s="303"/>
      <c r="F101" s="303"/>
      <c r="G101" s="304"/>
      <c r="H101" s="305"/>
      <c r="I101" s="256">
        <f>SUM(I97:I100)</f>
        <v>14315420</v>
      </c>
      <c r="J101" s="256">
        <f>SUM(J97:J100)</f>
        <v>14378765</v>
      </c>
      <c r="K101" s="256">
        <f t="shared" si="5"/>
        <v>-63345</v>
      </c>
      <c r="L101" s="159">
        <f t="shared" si="2"/>
        <v>-4.4054548495646188E-3</v>
      </c>
      <c r="Q101" s="106"/>
      <c r="R101" s="106"/>
      <c r="S101" s="106"/>
      <c r="T101" s="106"/>
    </row>
    <row r="102" spans="1:20" s="161" customFormat="1" ht="11.25">
      <c r="A102" s="127"/>
      <c r="B102" s="127"/>
      <c r="C102" s="127"/>
      <c r="D102" s="127"/>
      <c r="E102" s="127"/>
      <c r="F102" s="127"/>
      <c r="G102" s="127"/>
      <c r="H102" s="127"/>
      <c r="I102" s="257"/>
      <c r="J102" s="258"/>
      <c r="K102" s="258"/>
      <c r="L102" s="160"/>
      <c r="Q102" s="162"/>
      <c r="R102" s="162"/>
      <c r="S102" s="162"/>
      <c r="T102" s="162"/>
    </row>
    <row r="103" spans="1:20" s="161" customFormat="1" ht="11.25">
      <c r="A103" s="127"/>
      <c r="B103" s="127"/>
      <c r="C103" s="127"/>
      <c r="D103" s="127"/>
      <c r="E103" s="127"/>
      <c r="F103" s="127"/>
      <c r="G103" s="127"/>
      <c r="H103" s="127"/>
      <c r="I103" s="257"/>
      <c r="J103" s="258"/>
      <c r="K103" s="258"/>
      <c r="L103" s="160"/>
      <c r="Q103" s="162"/>
      <c r="R103" s="162"/>
      <c r="S103" s="162"/>
      <c r="T103" s="162"/>
    </row>
    <row r="104" spans="1:20" s="164" customFormat="1" ht="12" thickBot="1">
      <c r="A104" s="78"/>
      <c r="B104" s="78"/>
      <c r="C104" s="78"/>
      <c r="D104" s="78"/>
      <c r="E104" s="78"/>
      <c r="F104" s="137"/>
      <c r="G104" s="77"/>
      <c r="H104" s="77"/>
      <c r="I104" s="237"/>
      <c r="J104" s="237"/>
      <c r="K104" s="237"/>
      <c r="L104" s="163"/>
      <c r="Q104" s="104"/>
      <c r="R104" s="104"/>
      <c r="S104" s="104"/>
      <c r="T104" s="104"/>
    </row>
    <row r="105" spans="1:20" ht="32.25" customHeight="1" thickBot="1">
      <c r="A105" s="316" t="s">
        <v>233</v>
      </c>
      <c r="B105" s="317"/>
      <c r="C105" s="317"/>
      <c r="D105" s="317"/>
      <c r="E105" s="317"/>
      <c r="F105" s="317"/>
      <c r="G105" s="317"/>
      <c r="H105" s="317"/>
      <c r="I105" s="317"/>
      <c r="J105" s="317"/>
      <c r="K105" s="318" t="s">
        <v>234</v>
      </c>
      <c r="L105" s="319"/>
    </row>
    <row r="106" spans="1:20" ht="13.5" thickBot="1">
      <c r="A106" s="165"/>
      <c r="B106" s="165"/>
      <c r="C106" s="165"/>
      <c r="D106" s="165"/>
      <c r="E106" s="165"/>
      <c r="F106" s="166"/>
      <c r="G106" s="77"/>
      <c r="H106" s="77"/>
      <c r="I106" s="237"/>
      <c r="J106" s="238"/>
      <c r="K106" s="239"/>
      <c r="L106" s="80"/>
    </row>
    <row r="107" spans="1:20" ht="13.15" customHeight="1">
      <c r="A107" s="320" t="s">
        <v>126</v>
      </c>
      <c r="B107" s="321"/>
      <c r="C107" s="321"/>
      <c r="D107" s="321"/>
      <c r="E107" s="321"/>
      <c r="F107" s="321"/>
      <c r="G107" s="321"/>
      <c r="H107" s="321"/>
      <c r="I107" s="325" t="s">
        <v>296</v>
      </c>
      <c r="J107" s="325" t="s">
        <v>130</v>
      </c>
      <c r="K107" s="327" t="s">
        <v>295</v>
      </c>
      <c r="L107" s="328"/>
    </row>
    <row r="108" spans="1:20" s="82" customFormat="1" ht="39.75" customHeight="1">
      <c r="A108" s="322"/>
      <c r="B108" s="323"/>
      <c r="C108" s="323"/>
      <c r="D108" s="323"/>
      <c r="E108" s="323"/>
      <c r="F108" s="323"/>
      <c r="G108" s="324"/>
      <c r="H108" s="323"/>
      <c r="I108" s="326"/>
      <c r="J108" s="326"/>
      <c r="K108" s="240" t="s">
        <v>2</v>
      </c>
      <c r="L108" s="81" t="s">
        <v>3</v>
      </c>
    </row>
    <row r="109" spans="1:20" s="100" customFormat="1" ht="11.25">
      <c r="A109" s="167"/>
      <c r="B109" s="168"/>
      <c r="C109" s="168"/>
      <c r="D109" s="168"/>
      <c r="E109" s="168"/>
      <c r="F109" s="169"/>
      <c r="G109" s="170"/>
      <c r="H109" s="171"/>
      <c r="I109" s="259"/>
      <c r="J109" s="260"/>
      <c r="K109" s="260"/>
      <c r="L109" s="172"/>
      <c r="Q109" s="104"/>
      <c r="R109" s="104"/>
      <c r="S109" s="104"/>
      <c r="T109" s="104"/>
    </row>
    <row r="110" spans="1:20" s="94" customFormat="1" ht="11.25">
      <c r="A110" s="89" t="s">
        <v>4</v>
      </c>
      <c r="B110" s="67" t="s">
        <v>235</v>
      </c>
      <c r="C110" s="90"/>
      <c r="D110" s="90"/>
      <c r="E110" s="90"/>
      <c r="F110" s="91"/>
      <c r="G110" s="92"/>
      <c r="H110" s="70"/>
      <c r="I110" s="261"/>
      <c r="J110" s="244"/>
      <c r="K110" s="244"/>
      <c r="L110" s="173"/>
      <c r="Q110" s="106"/>
      <c r="R110" s="106"/>
      <c r="S110" s="106"/>
      <c r="T110" s="106"/>
    </row>
    <row r="111" spans="1:20" s="94" customFormat="1" ht="11.25">
      <c r="A111" s="89"/>
      <c r="B111" s="90"/>
      <c r="C111" s="90"/>
      <c r="D111" s="90"/>
      <c r="E111" s="90"/>
      <c r="F111" s="127"/>
      <c r="G111" s="92"/>
      <c r="H111" s="70"/>
      <c r="I111" s="261"/>
      <c r="J111" s="244"/>
      <c r="K111" s="244"/>
      <c r="L111" s="173"/>
      <c r="Q111" s="106"/>
      <c r="R111" s="106"/>
      <c r="S111" s="106"/>
      <c r="T111" s="106"/>
    </row>
    <row r="112" spans="1:20" s="94" customFormat="1" ht="11.25">
      <c r="A112" s="95"/>
      <c r="B112" s="90" t="s">
        <v>120</v>
      </c>
      <c r="C112" s="96" t="s">
        <v>236</v>
      </c>
      <c r="D112" s="90"/>
      <c r="E112" s="90"/>
      <c r="F112" s="91"/>
      <c r="G112" s="92"/>
      <c r="H112" s="70"/>
      <c r="I112" s="244">
        <v>762659</v>
      </c>
      <c r="J112" s="244">
        <v>762659</v>
      </c>
      <c r="K112" s="251">
        <f>+I112-J112</f>
        <v>0</v>
      </c>
      <c r="L112" s="152">
        <f t="shared" ref="L112:L171" si="6">IF(J112=0,"-    ",K112/J112)</f>
        <v>0</v>
      </c>
      <c r="N112" s="174"/>
      <c r="Q112" s="106"/>
      <c r="R112" s="106"/>
      <c r="S112" s="106"/>
      <c r="T112" s="106"/>
    </row>
    <row r="113" spans="1:20" s="94" customFormat="1" ht="11.25">
      <c r="A113" s="95"/>
      <c r="B113" s="90" t="s">
        <v>121</v>
      </c>
      <c r="C113" s="175" t="s">
        <v>237</v>
      </c>
      <c r="D113" s="90"/>
      <c r="E113" s="90"/>
      <c r="F113" s="96"/>
      <c r="G113" s="92"/>
      <c r="H113" s="70"/>
      <c r="I113" s="244">
        <f>I114+I115+SUM(I119:I121)</f>
        <v>78005768</v>
      </c>
      <c r="J113" s="244">
        <f>J114+J115+SUM(J119:J121)</f>
        <v>75883204</v>
      </c>
      <c r="K113" s="251">
        <f t="shared" ref="K113:K171" si="7">+I113-J113</f>
        <v>2122564</v>
      </c>
      <c r="L113" s="152">
        <f t="shared" si="6"/>
        <v>2.7971459929393597E-2</v>
      </c>
      <c r="Q113" s="106"/>
      <c r="R113" s="106"/>
      <c r="S113" s="106"/>
      <c r="T113" s="106"/>
    </row>
    <row r="114" spans="1:20" s="100" customFormat="1" ht="11.25">
      <c r="A114" s="101"/>
      <c r="B114" s="90"/>
      <c r="C114" s="133" t="s">
        <v>86</v>
      </c>
      <c r="D114" s="133" t="s">
        <v>238</v>
      </c>
      <c r="E114" s="131"/>
      <c r="F114" s="98"/>
      <c r="G114" s="99"/>
      <c r="H114" s="69"/>
      <c r="I114" s="251">
        <v>16610441</v>
      </c>
      <c r="J114" s="251">
        <v>17586426</v>
      </c>
      <c r="K114" s="251">
        <f t="shared" si="7"/>
        <v>-975985</v>
      </c>
      <c r="L114" s="152">
        <f t="shared" si="6"/>
        <v>-5.5496494853473924E-2</v>
      </c>
      <c r="Q114" s="104"/>
      <c r="R114" s="104"/>
      <c r="S114" s="104"/>
      <c r="T114" s="104"/>
    </row>
    <row r="115" spans="1:20" s="100" customFormat="1" ht="11.25">
      <c r="A115" s="101"/>
      <c r="B115" s="90"/>
      <c r="C115" s="133" t="s">
        <v>88</v>
      </c>
      <c r="D115" s="133" t="s">
        <v>239</v>
      </c>
      <c r="E115" s="131"/>
      <c r="F115" s="98"/>
      <c r="G115" s="99"/>
      <c r="H115" s="69"/>
      <c r="I115" s="251">
        <v>10412402</v>
      </c>
      <c r="J115" s="251">
        <v>11057557</v>
      </c>
      <c r="K115" s="251">
        <f t="shared" si="7"/>
        <v>-645155</v>
      </c>
      <c r="L115" s="152">
        <f t="shared" si="6"/>
        <v>-5.834516611580659E-2</v>
      </c>
      <c r="Q115" s="104"/>
      <c r="R115" s="104"/>
      <c r="S115" s="104"/>
      <c r="T115" s="104"/>
    </row>
    <row r="116" spans="1:20" s="100" customFormat="1" ht="11.25">
      <c r="A116" s="101"/>
      <c r="B116" s="131"/>
      <c r="C116" s="133"/>
      <c r="D116" s="139" t="s">
        <v>240</v>
      </c>
      <c r="E116" s="139" t="s">
        <v>241</v>
      </c>
      <c r="F116" s="140"/>
      <c r="G116" s="133"/>
      <c r="H116" s="133"/>
      <c r="I116" s="251">
        <v>0</v>
      </c>
      <c r="J116" s="251">
        <v>0</v>
      </c>
      <c r="K116" s="251">
        <f t="shared" si="7"/>
        <v>0</v>
      </c>
      <c r="L116" s="152" t="str">
        <f t="shared" si="6"/>
        <v xml:space="preserve">-    </v>
      </c>
      <c r="Q116" s="104"/>
      <c r="R116" s="104"/>
      <c r="S116" s="104"/>
      <c r="T116" s="104"/>
    </row>
    <row r="117" spans="1:20" s="100" customFormat="1" ht="11.25">
      <c r="A117" s="101"/>
      <c r="B117" s="131"/>
      <c r="C117" s="133"/>
      <c r="D117" s="139" t="s">
        <v>144</v>
      </c>
      <c r="E117" s="139" t="s">
        <v>242</v>
      </c>
      <c r="F117" s="140"/>
      <c r="G117" s="133"/>
      <c r="H117" s="133"/>
      <c r="I117" s="251">
        <v>2263901</v>
      </c>
      <c r="J117" s="251">
        <v>2250646</v>
      </c>
      <c r="K117" s="251">
        <f t="shared" si="7"/>
        <v>13255</v>
      </c>
      <c r="L117" s="152">
        <f t="shared" si="6"/>
        <v>5.8894201931356596E-3</v>
      </c>
      <c r="Q117" s="104"/>
      <c r="R117" s="104"/>
      <c r="S117" s="104"/>
      <c r="T117" s="104"/>
    </row>
    <row r="118" spans="1:20" s="100" customFormat="1" ht="11.25">
      <c r="A118" s="101"/>
      <c r="B118" s="131"/>
      <c r="C118" s="133"/>
      <c r="D118" s="139" t="s">
        <v>243</v>
      </c>
      <c r="E118" s="139" t="s">
        <v>244</v>
      </c>
      <c r="F118" s="140"/>
      <c r="G118" s="133"/>
      <c r="H118" s="133"/>
      <c r="I118" s="251">
        <v>8148501</v>
      </c>
      <c r="J118" s="251">
        <v>8806911</v>
      </c>
      <c r="K118" s="251">
        <f t="shared" si="7"/>
        <v>-658410</v>
      </c>
      <c r="L118" s="152">
        <f t="shared" si="6"/>
        <v>-7.4760605619836509E-2</v>
      </c>
      <c r="Q118" s="104"/>
      <c r="R118" s="104"/>
      <c r="S118" s="104"/>
      <c r="T118" s="104"/>
    </row>
    <row r="119" spans="1:20" s="100" customFormat="1" ht="11.25">
      <c r="A119" s="101"/>
      <c r="B119" s="131"/>
      <c r="C119" s="176" t="s">
        <v>116</v>
      </c>
      <c r="D119" s="176" t="s">
        <v>245</v>
      </c>
      <c r="E119" s="133"/>
      <c r="F119" s="140"/>
      <c r="G119" s="133"/>
      <c r="H119" s="133"/>
      <c r="I119" s="251">
        <v>50975462</v>
      </c>
      <c r="J119" s="251">
        <v>47231364</v>
      </c>
      <c r="K119" s="251">
        <f t="shared" si="7"/>
        <v>3744098</v>
      </c>
      <c r="L119" s="152">
        <f t="shared" si="6"/>
        <v>7.9271434972743957E-2</v>
      </c>
      <c r="Q119" s="104"/>
      <c r="R119" s="104"/>
      <c r="S119" s="104"/>
      <c r="T119" s="104"/>
    </row>
    <row r="120" spans="1:20" s="100" customFormat="1" ht="11.25">
      <c r="A120" s="101"/>
      <c r="B120" s="131"/>
      <c r="C120" s="176" t="s">
        <v>136</v>
      </c>
      <c r="D120" s="176" t="s">
        <v>246</v>
      </c>
      <c r="E120" s="133"/>
      <c r="F120" s="140"/>
      <c r="G120" s="133"/>
      <c r="H120" s="133"/>
      <c r="I120" s="251">
        <v>7463</v>
      </c>
      <c r="J120" s="251">
        <v>7857</v>
      </c>
      <c r="K120" s="251">
        <f t="shared" si="7"/>
        <v>-394</v>
      </c>
      <c r="L120" s="152">
        <f t="shared" si="6"/>
        <v>-5.0146366297569044E-2</v>
      </c>
      <c r="Q120" s="104"/>
      <c r="R120" s="104"/>
      <c r="S120" s="104"/>
      <c r="T120" s="104"/>
    </row>
    <row r="121" spans="1:20" s="100" customFormat="1" ht="11.25">
      <c r="A121" s="101"/>
      <c r="B121" s="90"/>
      <c r="C121" s="176" t="s">
        <v>138</v>
      </c>
      <c r="D121" s="176" t="s">
        <v>247</v>
      </c>
      <c r="E121" s="90"/>
      <c r="F121" s="98"/>
      <c r="G121" s="99"/>
      <c r="H121" s="69"/>
      <c r="I121" s="251">
        <v>0</v>
      </c>
      <c r="J121" s="251">
        <v>0</v>
      </c>
      <c r="K121" s="251">
        <f t="shared" si="7"/>
        <v>0</v>
      </c>
      <c r="L121" s="152" t="str">
        <f t="shared" si="6"/>
        <v xml:space="preserve">-    </v>
      </c>
      <c r="Q121" s="104"/>
      <c r="R121" s="104"/>
      <c r="S121" s="104"/>
      <c r="T121" s="104"/>
    </row>
    <row r="122" spans="1:20" s="94" customFormat="1" ht="11.25">
      <c r="A122" s="95"/>
      <c r="B122" s="175" t="s">
        <v>122</v>
      </c>
      <c r="C122" s="175" t="s">
        <v>248</v>
      </c>
      <c r="D122" s="90"/>
      <c r="E122" s="90"/>
      <c r="F122" s="96"/>
      <c r="G122" s="92"/>
      <c r="H122" s="70"/>
      <c r="I122" s="244">
        <v>5672312</v>
      </c>
      <c r="J122" s="244">
        <v>5731714</v>
      </c>
      <c r="K122" s="251">
        <f t="shared" si="7"/>
        <v>-59402</v>
      </c>
      <c r="L122" s="152">
        <f t="shared" si="6"/>
        <v>-1.0363741107808241E-2</v>
      </c>
      <c r="Q122" s="106"/>
      <c r="R122" s="106"/>
      <c r="S122" s="106"/>
      <c r="T122" s="106"/>
    </row>
    <row r="123" spans="1:20" s="94" customFormat="1" ht="11.25">
      <c r="A123" s="95"/>
      <c r="B123" s="175" t="s">
        <v>123</v>
      </c>
      <c r="C123" s="127" t="s">
        <v>249</v>
      </c>
      <c r="D123" s="90"/>
      <c r="E123" s="90"/>
      <c r="F123" s="96"/>
      <c r="G123" s="92"/>
      <c r="H123" s="70"/>
      <c r="I123" s="247">
        <v>7525231</v>
      </c>
      <c r="J123" s="244">
        <v>1810270</v>
      </c>
      <c r="K123" s="251">
        <f t="shared" si="7"/>
        <v>5714961</v>
      </c>
      <c r="L123" s="152">
        <f t="shared" si="6"/>
        <v>3.1569660879316346</v>
      </c>
      <c r="Q123" s="106"/>
      <c r="R123" s="106"/>
      <c r="S123" s="106"/>
      <c r="T123" s="106"/>
    </row>
    <row r="124" spans="1:20" s="94" customFormat="1" ht="11.25">
      <c r="A124" s="95"/>
      <c r="B124" s="175" t="s">
        <v>124</v>
      </c>
      <c r="C124" s="127" t="s">
        <v>250</v>
      </c>
      <c r="D124" s="90"/>
      <c r="E124" s="90"/>
      <c r="F124" s="91"/>
      <c r="G124" s="92"/>
      <c r="H124" s="70"/>
      <c r="I124" s="244">
        <v>0</v>
      </c>
      <c r="J124" s="244">
        <v>0</v>
      </c>
      <c r="K124" s="251">
        <f t="shared" si="7"/>
        <v>0</v>
      </c>
      <c r="L124" s="152" t="str">
        <f t="shared" si="6"/>
        <v xml:space="preserve">-    </v>
      </c>
      <c r="Q124" s="106"/>
      <c r="R124" s="106"/>
      <c r="S124" s="106"/>
      <c r="T124" s="106"/>
    </row>
    <row r="125" spans="1:20" s="94" customFormat="1" ht="11.25">
      <c r="A125" s="95"/>
      <c r="B125" s="175" t="s">
        <v>125</v>
      </c>
      <c r="C125" s="127" t="s">
        <v>251</v>
      </c>
      <c r="D125" s="90"/>
      <c r="E125" s="90"/>
      <c r="F125" s="96"/>
      <c r="G125" s="92"/>
      <c r="H125" s="70"/>
      <c r="I125" s="244">
        <v>7756</v>
      </c>
      <c r="J125" s="244">
        <v>7756</v>
      </c>
      <c r="K125" s="251">
        <f t="shared" si="7"/>
        <v>0</v>
      </c>
      <c r="L125" s="152">
        <f t="shared" si="6"/>
        <v>0</v>
      </c>
      <c r="Q125" s="106"/>
      <c r="R125" s="106"/>
      <c r="S125" s="106"/>
      <c r="T125" s="106"/>
    </row>
    <row r="126" spans="1:20" s="94" customFormat="1" ht="11.25">
      <c r="A126" s="95"/>
      <c r="B126" s="175" t="s">
        <v>252</v>
      </c>
      <c r="C126" s="127" t="s">
        <v>253</v>
      </c>
      <c r="D126" s="90"/>
      <c r="E126" s="90"/>
      <c r="F126" s="96"/>
      <c r="G126" s="92"/>
      <c r="H126" s="70"/>
      <c r="I126" s="244">
        <f>+'Conto Economico'!D122</f>
        <v>9180341</v>
      </c>
      <c r="J126" s="244">
        <v>6441008</v>
      </c>
      <c r="K126" s="251">
        <f t="shared" si="7"/>
        <v>2739333</v>
      </c>
      <c r="L126" s="152">
        <f t="shared" si="6"/>
        <v>0.42529569905828407</v>
      </c>
      <c r="Q126" s="106"/>
      <c r="R126" s="106"/>
      <c r="S126" s="106"/>
      <c r="T126" s="106"/>
    </row>
    <row r="127" spans="1:20" s="94" customFormat="1" ht="11.25">
      <c r="A127" s="329" t="s">
        <v>173</v>
      </c>
      <c r="B127" s="330"/>
      <c r="C127" s="330"/>
      <c r="D127" s="330"/>
      <c r="E127" s="330"/>
      <c r="F127" s="330"/>
      <c r="G127" s="331"/>
      <c r="H127" s="330"/>
      <c r="I127" s="249">
        <f>I112+I113+SUM(I122:I126)</f>
        <v>101154067</v>
      </c>
      <c r="J127" s="249">
        <f>J112+J113+SUM(J122:J126)</f>
        <v>90636611</v>
      </c>
      <c r="K127" s="262">
        <f t="shared" si="7"/>
        <v>10517456</v>
      </c>
      <c r="L127" s="147">
        <f t="shared" si="6"/>
        <v>0.11603981971479493</v>
      </c>
      <c r="Q127" s="106"/>
      <c r="R127" s="106"/>
      <c r="S127" s="106"/>
      <c r="T127" s="106"/>
    </row>
    <row r="128" spans="1:20" s="94" customFormat="1" ht="11.25">
      <c r="A128" s="177" t="s">
        <v>33</v>
      </c>
      <c r="B128" s="67" t="s">
        <v>254</v>
      </c>
      <c r="C128" s="175"/>
      <c r="D128" s="90"/>
      <c r="E128" s="90"/>
      <c r="F128" s="91"/>
      <c r="G128" s="178"/>
      <c r="H128" s="70"/>
      <c r="I128" s="250"/>
      <c r="J128" s="250"/>
      <c r="K128" s="244">
        <f t="shared" si="7"/>
        <v>0</v>
      </c>
      <c r="L128" s="179" t="str">
        <f t="shared" si="6"/>
        <v xml:space="preserve">-    </v>
      </c>
      <c r="Q128" s="106"/>
      <c r="R128" s="106"/>
      <c r="S128" s="106"/>
      <c r="T128" s="106"/>
    </row>
    <row r="129" spans="1:20" s="94" customFormat="1" ht="11.25">
      <c r="A129" s="177"/>
      <c r="B129" s="175" t="s">
        <v>86</v>
      </c>
      <c r="C129" s="67" t="s">
        <v>255</v>
      </c>
      <c r="D129" s="90"/>
      <c r="E129" s="90"/>
      <c r="F129" s="91"/>
      <c r="G129" s="92"/>
      <c r="H129" s="70"/>
      <c r="I129" s="244">
        <v>0</v>
      </c>
      <c r="J129" s="244">
        <v>0</v>
      </c>
      <c r="K129" s="251">
        <f t="shared" si="7"/>
        <v>0</v>
      </c>
      <c r="L129" s="152" t="str">
        <f t="shared" si="6"/>
        <v xml:space="preserve">-    </v>
      </c>
      <c r="Q129" s="106"/>
      <c r="R129" s="106"/>
      <c r="S129" s="106"/>
      <c r="T129" s="106"/>
    </row>
    <row r="130" spans="1:20" s="94" customFormat="1" ht="11.25">
      <c r="A130" s="177"/>
      <c r="B130" s="175" t="s">
        <v>88</v>
      </c>
      <c r="C130" s="67" t="s">
        <v>256</v>
      </c>
      <c r="D130" s="90"/>
      <c r="E130" s="90"/>
      <c r="F130" s="127"/>
      <c r="G130" s="92"/>
      <c r="H130" s="70"/>
      <c r="I130" s="244">
        <v>499600</v>
      </c>
      <c r="J130" s="244">
        <v>3230320</v>
      </c>
      <c r="K130" s="251">
        <f t="shared" si="7"/>
        <v>-2730720</v>
      </c>
      <c r="L130" s="152">
        <f t="shared" si="6"/>
        <v>-0.84534039971272201</v>
      </c>
      <c r="Q130" s="106"/>
      <c r="R130" s="106"/>
      <c r="S130" s="106"/>
      <c r="T130" s="106"/>
    </row>
    <row r="131" spans="1:20" s="94" customFormat="1" ht="11.25">
      <c r="A131" s="177"/>
      <c r="B131" s="175" t="s">
        <v>116</v>
      </c>
      <c r="C131" s="67" t="s">
        <v>257</v>
      </c>
      <c r="D131" s="90"/>
      <c r="E131" s="90"/>
      <c r="F131" s="91"/>
      <c r="G131" s="92"/>
      <c r="H131" s="70"/>
      <c r="I131" s="244">
        <v>0</v>
      </c>
      <c r="J131" s="244">
        <v>0</v>
      </c>
      <c r="K131" s="251">
        <f t="shared" si="7"/>
        <v>0</v>
      </c>
      <c r="L131" s="152" t="str">
        <f t="shared" si="6"/>
        <v xml:space="preserve">-    </v>
      </c>
      <c r="Q131" s="106"/>
      <c r="R131" s="106"/>
      <c r="S131" s="106"/>
      <c r="T131" s="106"/>
    </row>
    <row r="132" spans="1:20" s="94" customFormat="1" ht="11.25">
      <c r="A132" s="177"/>
      <c r="B132" s="175" t="s">
        <v>136</v>
      </c>
      <c r="C132" s="175" t="s">
        <v>258</v>
      </c>
      <c r="D132" s="90"/>
      <c r="E132" s="90"/>
      <c r="F132" s="127"/>
      <c r="G132" s="92"/>
      <c r="H132" s="70"/>
      <c r="I132" s="244">
        <v>42391805</v>
      </c>
      <c r="J132" s="244">
        <v>34335456</v>
      </c>
      <c r="K132" s="251">
        <f t="shared" si="7"/>
        <v>8056349</v>
      </c>
      <c r="L132" s="152">
        <f t="shared" si="6"/>
        <v>0.23463643529301023</v>
      </c>
      <c r="Q132" s="106"/>
      <c r="R132" s="106"/>
      <c r="S132" s="106"/>
      <c r="T132" s="106"/>
    </row>
    <row r="133" spans="1:20" s="94" customFormat="1" ht="11.25">
      <c r="A133" s="177"/>
      <c r="B133" s="175" t="s">
        <v>138</v>
      </c>
      <c r="C133" s="175" t="s">
        <v>259</v>
      </c>
      <c r="D133" s="90"/>
      <c r="E133" s="90"/>
      <c r="F133" s="127"/>
      <c r="G133" s="180"/>
      <c r="H133" s="70"/>
      <c r="I133" s="244">
        <v>1218639</v>
      </c>
      <c r="J133" s="244">
        <v>1412715</v>
      </c>
      <c r="K133" s="251">
        <f t="shared" si="7"/>
        <v>-194076</v>
      </c>
      <c r="L133" s="152">
        <f t="shared" si="6"/>
        <v>-0.13737802741529609</v>
      </c>
      <c r="Q133" s="106"/>
      <c r="R133" s="106"/>
      <c r="S133" s="106"/>
      <c r="T133" s="106"/>
    </row>
    <row r="134" spans="1:20" s="94" customFormat="1" ht="11.25">
      <c r="A134" s="332" t="s">
        <v>220</v>
      </c>
      <c r="B134" s="333"/>
      <c r="C134" s="333"/>
      <c r="D134" s="333"/>
      <c r="E134" s="333"/>
      <c r="F134" s="333"/>
      <c r="G134" s="334"/>
      <c r="H134" s="333"/>
      <c r="I134" s="249">
        <f>SUM(I129:I133)</f>
        <v>44110044</v>
      </c>
      <c r="J134" s="249">
        <f>SUM(J129:J133)</f>
        <v>38978491</v>
      </c>
      <c r="K134" s="262">
        <f t="shared" si="7"/>
        <v>5131553</v>
      </c>
      <c r="L134" s="147">
        <f t="shared" si="6"/>
        <v>0.13165088920451026</v>
      </c>
      <c r="Q134" s="106"/>
      <c r="R134" s="106"/>
      <c r="S134" s="106"/>
      <c r="T134" s="106"/>
    </row>
    <row r="135" spans="1:20" s="94" customFormat="1" ht="11.25">
      <c r="A135" s="177" t="s">
        <v>84</v>
      </c>
      <c r="B135" s="175" t="s">
        <v>260</v>
      </c>
      <c r="C135" s="175"/>
      <c r="D135" s="90"/>
      <c r="E135" s="90"/>
      <c r="F135" s="127"/>
      <c r="G135" s="178"/>
      <c r="H135" s="70"/>
      <c r="I135" s="244"/>
      <c r="J135" s="244"/>
      <c r="K135" s="244">
        <f t="shared" si="7"/>
        <v>0</v>
      </c>
      <c r="L135" s="179" t="str">
        <f t="shared" si="6"/>
        <v xml:space="preserve">-    </v>
      </c>
      <c r="Q135" s="106"/>
      <c r="R135" s="106"/>
      <c r="S135" s="106"/>
      <c r="T135" s="106"/>
    </row>
    <row r="136" spans="1:20" s="94" customFormat="1" ht="11.25">
      <c r="A136" s="177"/>
      <c r="B136" s="175" t="s">
        <v>86</v>
      </c>
      <c r="C136" s="175" t="s">
        <v>261</v>
      </c>
      <c r="D136" s="90"/>
      <c r="E136" s="90"/>
      <c r="F136" s="127"/>
      <c r="G136" s="92"/>
      <c r="H136" s="70"/>
      <c r="I136" s="244">
        <v>0</v>
      </c>
      <c r="J136" s="244">
        <v>0</v>
      </c>
      <c r="K136" s="251">
        <f t="shared" si="7"/>
        <v>0</v>
      </c>
      <c r="L136" s="152" t="str">
        <f t="shared" si="6"/>
        <v xml:space="preserve">-    </v>
      </c>
      <c r="Q136" s="106"/>
      <c r="R136" s="106"/>
      <c r="S136" s="106"/>
      <c r="T136" s="106"/>
    </row>
    <row r="137" spans="1:20" s="94" customFormat="1" ht="11.25">
      <c r="A137" s="177"/>
      <c r="B137" s="175" t="s">
        <v>88</v>
      </c>
      <c r="C137" s="175" t="s">
        <v>262</v>
      </c>
      <c r="D137" s="90"/>
      <c r="E137" s="90"/>
      <c r="F137" s="127"/>
      <c r="G137" s="180"/>
      <c r="H137" s="70"/>
      <c r="I137" s="244">
        <v>0</v>
      </c>
      <c r="J137" s="244">
        <v>0</v>
      </c>
      <c r="K137" s="251">
        <f t="shared" si="7"/>
        <v>0</v>
      </c>
      <c r="L137" s="152" t="str">
        <f t="shared" si="6"/>
        <v xml:space="preserve">-    </v>
      </c>
      <c r="Q137" s="106"/>
      <c r="R137" s="106"/>
      <c r="S137" s="106"/>
      <c r="T137" s="106"/>
    </row>
    <row r="138" spans="1:20" s="94" customFormat="1" ht="11.25">
      <c r="A138" s="332" t="s">
        <v>224</v>
      </c>
      <c r="B138" s="333"/>
      <c r="C138" s="333"/>
      <c r="D138" s="333"/>
      <c r="E138" s="333"/>
      <c r="F138" s="333"/>
      <c r="G138" s="335"/>
      <c r="H138" s="333"/>
      <c r="I138" s="249">
        <f>SUM(I136:I137)</f>
        <v>0</v>
      </c>
      <c r="J138" s="249">
        <f>SUM(J136:J137)</f>
        <v>0</v>
      </c>
      <c r="K138" s="262">
        <f t="shared" si="7"/>
        <v>0</v>
      </c>
      <c r="L138" s="147" t="str">
        <f t="shared" si="6"/>
        <v xml:space="preserve">-    </v>
      </c>
      <c r="Q138" s="106"/>
      <c r="R138" s="106"/>
      <c r="S138" s="106"/>
      <c r="T138" s="106"/>
    </row>
    <row r="139" spans="1:20" s="94" customFormat="1" ht="11.25">
      <c r="A139" s="181" t="s">
        <v>92</v>
      </c>
      <c r="B139" s="67" t="s">
        <v>263</v>
      </c>
      <c r="C139" s="182"/>
      <c r="D139" s="182"/>
      <c r="E139" s="182"/>
      <c r="F139" s="91"/>
      <c r="G139" s="91"/>
      <c r="H139" s="91"/>
      <c r="I139" s="263"/>
      <c r="J139" s="263"/>
      <c r="K139" s="244">
        <f t="shared" si="7"/>
        <v>0</v>
      </c>
      <c r="L139" s="179" t="str">
        <f t="shared" si="6"/>
        <v xml:space="preserve">-    </v>
      </c>
      <c r="Q139" s="106"/>
      <c r="R139" s="106"/>
      <c r="S139" s="106"/>
      <c r="T139" s="106"/>
    </row>
    <row r="140" spans="1:20" s="94" customFormat="1" ht="11.25">
      <c r="A140" s="89"/>
      <c r="B140" s="90"/>
      <c r="C140" s="90"/>
      <c r="D140" s="90"/>
      <c r="E140" s="90"/>
      <c r="F140" s="67"/>
      <c r="G140" s="183" t="s">
        <v>160</v>
      </c>
      <c r="H140" s="184" t="s">
        <v>161</v>
      </c>
      <c r="I140" s="264"/>
      <c r="J140" s="264"/>
      <c r="K140" s="244">
        <f t="shared" si="7"/>
        <v>0</v>
      </c>
      <c r="L140" s="179" t="str">
        <f t="shared" si="6"/>
        <v xml:space="preserve">-    </v>
      </c>
      <c r="Q140" s="106"/>
      <c r="R140" s="106"/>
      <c r="S140" s="106"/>
      <c r="T140" s="106"/>
    </row>
    <row r="141" spans="1:20" s="94" customFormat="1" ht="11.25">
      <c r="A141" s="89"/>
      <c r="B141" s="175" t="s">
        <v>86</v>
      </c>
      <c r="C141" s="67" t="s">
        <v>264</v>
      </c>
      <c r="D141" s="90"/>
      <c r="E141" s="90"/>
      <c r="F141" s="67"/>
      <c r="G141" s="71"/>
      <c r="H141" s="280">
        <v>4766192</v>
      </c>
      <c r="I141" s="244">
        <v>5089893</v>
      </c>
      <c r="J141" s="244">
        <v>5398800</v>
      </c>
      <c r="K141" s="251">
        <f t="shared" si="7"/>
        <v>-308907</v>
      </c>
      <c r="L141" s="152">
        <f t="shared" si="6"/>
        <v>-5.7217715047788401E-2</v>
      </c>
      <c r="Q141" s="106"/>
      <c r="R141" s="106"/>
      <c r="S141" s="106"/>
      <c r="T141" s="106"/>
    </row>
    <row r="142" spans="1:20" s="94" customFormat="1" ht="11.25">
      <c r="A142" s="89"/>
      <c r="B142" s="175" t="s">
        <v>88</v>
      </c>
      <c r="C142" s="185" t="s">
        <v>265</v>
      </c>
      <c r="D142" s="90"/>
      <c r="E142" s="90"/>
      <c r="F142" s="91"/>
      <c r="G142" s="71"/>
      <c r="H142" s="283">
        <v>0</v>
      </c>
      <c r="I142" s="244">
        <v>0</v>
      </c>
      <c r="J142" s="244">
        <v>0</v>
      </c>
      <c r="K142" s="251">
        <f t="shared" si="7"/>
        <v>0</v>
      </c>
      <c r="L142" s="152" t="str">
        <f t="shared" si="6"/>
        <v xml:space="preserve">-    </v>
      </c>
      <c r="Q142" s="106"/>
      <c r="R142" s="106"/>
      <c r="S142" s="106"/>
      <c r="T142" s="106"/>
    </row>
    <row r="143" spans="1:20" s="94" customFormat="1" ht="11.25">
      <c r="A143" s="89"/>
      <c r="B143" s="175" t="s">
        <v>116</v>
      </c>
      <c r="C143" s="67" t="s">
        <v>266</v>
      </c>
      <c r="D143" s="90"/>
      <c r="E143" s="90"/>
      <c r="F143" s="91"/>
      <c r="G143" s="71"/>
      <c r="H143" s="246">
        <v>408169</v>
      </c>
      <c r="I143" s="244">
        <v>2912714</v>
      </c>
      <c r="J143" s="244">
        <v>408258</v>
      </c>
      <c r="K143" s="251">
        <f t="shared" si="7"/>
        <v>2504456</v>
      </c>
      <c r="L143" s="152">
        <f t="shared" si="6"/>
        <v>6.1344933840855536</v>
      </c>
      <c r="Q143" s="106"/>
      <c r="R143" s="106"/>
      <c r="S143" s="106"/>
      <c r="T143" s="106"/>
    </row>
    <row r="144" spans="1:20" s="94" customFormat="1" ht="11.25">
      <c r="A144" s="89"/>
      <c r="B144" s="175" t="s">
        <v>136</v>
      </c>
      <c r="C144" s="185" t="s">
        <v>267</v>
      </c>
      <c r="D144" s="90"/>
      <c r="E144" s="90"/>
      <c r="F144" s="67"/>
      <c r="G144" s="71"/>
      <c r="H144" s="246">
        <v>681</v>
      </c>
      <c r="I144" s="244">
        <v>23309</v>
      </c>
      <c r="J144" s="244">
        <v>15951</v>
      </c>
      <c r="K144" s="251">
        <f t="shared" si="7"/>
        <v>7358</v>
      </c>
      <c r="L144" s="152">
        <f t="shared" si="6"/>
        <v>0.46128769356153221</v>
      </c>
      <c r="Q144" s="106"/>
      <c r="R144" s="106"/>
      <c r="S144" s="106"/>
      <c r="T144" s="106"/>
    </row>
    <row r="145" spans="1:20" s="94" customFormat="1" ht="11.25">
      <c r="A145" s="89"/>
      <c r="B145" s="175" t="s">
        <v>138</v>
      </c>
      <c r="C145" s="67" t="s">
        <v>268</v>
      </c>
      <c r="D145" s="90"/>
      <c r="E145" s="90"/>
      <c r="F145" s="91"/>
      <c r="G145" s="71">
        <f>G146+G147+G148+G149+G150+G151</f>
        <v>0</v>
      </c>
      <c r="H145" s="268">
        <f>H146+H147+H148+H149+H150+H151</f>
        <v>60272</v>
      </c>
      <c r="I145" s="261">
        <f>I146+I147+I148+I149+I150+I151</f>
        <v>4446145</v>
      </c>
      <c r="J145" s="261">
        <f>J146+J147+J148+J149+J150+J151</f>
        <v>6132903</v>
      </c>
      <c r="K145" s="251">
        <f t="shared" si="7"/>
        <v>-1686758</v>
      </c>
      <c r="L145" s="152">
        <f t="shared" si="6"/>
        <v>-0.27503418854007639</v>
      </c>
      <c r="Q145" s="106"/>
      <c r="R145" s="106"/>
      <c r="S145" s="106"/>
      <c r="T145" s="106"/>
    </row>
    <row r="146" spans="1:20" s="100" customFormat="1" ht="18" customHeight="1">
      <c r="A146" s="89"/>
      <c r="B146" s="90"/>
      <c r="C146" s="98" t="s">
        <v>142</v>
      </c>
      <c r="D146" s="306" t="s">
        <v>269</v>
      </c>
      <c r="E146" s="306"/>
      <c r="F146" s="307"/>
      <c r="G146" s="103"/>
      <c r="H146" s="282"/>
      <c r="I146" s="251">
        <v>636887</v>
      </c>
      <c r="J146" s="251">
        <v>535717</v>
      </c>
      <c r="K146" s="251">
        <f t="shared" si="7"/>
        <v>101170</v>
      </c>
      <c r="L146" s="152">
        <f t="shared" si="6"/>
        <v>0.18884970982813687</v>
      </c>
      <c r="Q146" s="104"/>
      <c r="R146" s="104"/>
      <c r="S146" s="104"/>
      <c r="T146" s="104"/>
    </row>
    <row r="147" spans="1:20" s="100" customFormat="1" ht="22.5" customHeight="1">
      <c r="A147" s="89"/>
      <c r="B147" s="90"/>
      <c r="C147" s="98" t="s">
        <v>144</v>
      </c>
      <c r="D147" s="306" t="s">
        <v>270</v>
      </c>
      <c r="E147" s="306"/>
      <c r="F147" s="307"/>
      <c r="G147" s="103"/>
      <c r="H147" s="282"/>
      <c r="I147" s="251">
        <v>0</v>
      </c>
      <c r="J147" s="251">
        <v>0</v>
      </c>
      <c r="K147" s="251">
        <f t="shared" si="7"/>
        <v>0</v>
      </c>
      <c r="L147" s="152" t="str">
        <f t="shared" si="6"/>
        <v xml:space="preserve">-    </v>
      </c>
      <c r="Q147" s="104"/>
      <c r="R147" s="104"/>
      <c r="S147" s="104"/>
      <c r="T147" s="104"/>
    </row>
    <row r="148" spans="1:20" s="100" customFormat="1" ht="22.5" customHeight="1">
      <c r="A148" s="89"/>
      <c r="B148" s="90"/>
      <c r="C148" s="98" t="s">
        <v>166</v>
      </c>
      <c r="D148" s="306" t="s">
        <v>271</v>
      </c>
      <c r="E148" s="306"/>
      <c r="F148" s="307"/>
      <c r="G148" s="103"/>
      <c r="H148" s="278"/>
      <c r="I148" s="251">
        <v>0</v>
      </c>
      <c r="J148" s="251">
        <v>0</v>
      </c>
      <c r="K148" s="251">
        <f t="shared" si="7"/>
        <v>0</v>
      </c>
      <c r="L148" s="152" t="str">
        <f t="shared" si="6"/>
        <v xml:space="preserve">-    </v>
      </c>
      <c r="Q148" s="104"/>
      <c r="R148" s="104"/>
      <c r="S148" s="104"/>
      <c r="T148" s="104"/>
    </row>
    <row r="149" spans="1:20" s="100" customFormat="1" ht="11.25">
      <c r="A149" s="89"/>
      <c r="B149" s="90"/>
      <c r="C149" s="98" t="s">
        <v>168</v>
      </c>
      <c r="D149" s="306" t="s">
        <v>272</v>
      </c>
      <c r="E149" s="306"/>
      <c r="F149" s="307"/>
      <c r="G149" s="103"/>
      <c r="H149" s="278"/>
      <c r="I149" s="251">
        <v>3600921</v>
      </c>
      <c r="J149" s="251">
        <v>5364775</v>
      </c>
      <c r="K149" s="251">
        <f t="shared" si="7"/>
        <v>-1763854</v>
      </c>
      <c r="L149" s="267">
        <f t="shared" si="6"/>
        <v>-0.32878433857897116</v>
      </c>
      <c r="Q149" s="104"/>
      <c r="R149" s="104"/>
      <c r="S149" s="104"/>
      <c r="T149" s="104"/>
    </row>
    <row r="150" spans="1:20" s="100" customFormat="1" ht="21.6" customHeight="1">
      <c r="A150" s="89"/>
      <c r="B150" s="90"/>
      <c r="C150" s="98" t="s">
        <v>273</v>
      </c>
      <c r="D150" s="306" t="s">
        <v>274</v>
      </c>
      <c r="E150" s="306"/>
      <c r="F150" s="307"/>
      <c r="G150" s="103"/>
      <c r="H150" s="278"/>
      <c r="I150" s="251">
        <v>0</v>
      </c>
      <c r="J150" s="251">
        <v>0</v>
      </c>
      <c r="K150" s="251">
        <f t="shared" si="7"/>
        <v>0</v>
      </c>
      <c r="L150" s="152" t="str">
        <f t="shared" si="6"/>
        <v xml:space="preserve">-    </v>
      </c>
      <c r="Q150" s="104"/>
      <c r="R150" s="104"/>
      <c r="S150" s="104"/>
      <c r="T150" s="104"/>
    </row>
    <row r="151" spans="1:20" s="100" customFormat="1" ht="11.25">
      <c r="A151" s="89"/>
      <c r="B151" s="90"/>
      <c r="C151" s="98" t="s">
        <v>275</v>
      </c>
      <c r="D151" s="306" t="s">
        <v>276</v>
      </c>
      <c r="E151" s="306"/>
      <c r="F151" s="307"/>
      <c r="G151" s="103"/>
      <c r="H151" s="281">
        <v>60272</v>
      </c>
      <c r="I151" s="251">
        <v>208337</v>
      </c>
      <c r="J151" s="251">
        <v>232411</v>
      </c>
      <c r="K151" s="251">
        <f t="shared" si="7"/>
        <v>-24074</v>
      </c>
      <c r="L151" s="152">
        <f t="shared" si="6"/>
        <v>-0.10358373743067238</v>
      </c>
      <c r="Q151" s="104"/>
      <c r="R151" s="104"/>
      <c r="S151" s="104"/>
      <c r="T151" s="104"/>
    </row>
    <row r="152" spans="1:20" s="94" customFormat="1" ht="11.25">
      <c r="A152" s="89"/>
      <c r="B152" s="175" t="s">
        <v>152</v>
      </c>
      <c r="C152" s="175" t="s">
        <v>277</v>
      </c>
      <c r="D152" s="175"/>
      <c r="E152" s="90"/>
      <c r="F152" s="67"/>
      <c r="G152" s="71"/>
      <c r="H152" s="279"/>
      <c r="I152" s="244">
        <v>0</v>
      </c>
      <c r="J152" s="244">
        <v>0</v>
      </c>
      <c r="K152" s="244">
        <f t="shared" si="7"/>
        <v>0</v>
      </c>
      <c r="L152" s="93" t="str">
        <f t="shared" si="6"/>
        <v xml:space="preserve">-    </v>
      </c>
      <c r="Q152" s="106"/>
      <c r="R152" s="106"/>
      <c r="S152" s="106"/>
      <c r="T152" s="106"/>
    </row>
    <row r="153" spans="1:20" s="94" customFormat="1" ht="11.25">
      <c r="A153" s="89"/>
      <c r="B153" s="175" t="s">
        <v>154</v>
      </c>
      <c r="C153" s="67" t="s">
        <v>278</v>
      </c>
      <c r="D153" s="175"/>
      <c r="E153" s="90"/>
      <c r="F153" s="67"/>
      <c r="G153" s="71"/>
      <c r="H153" s="281">
        <v>812980</v>
      </c>
      <c r="I153" s="244">
        <v>5581045</v>
      </c>
      <c r="J153" s="244">
        <v>6166553</v>
      </c>
      <c r="K153" s="244">
        <f t="shared" si="7"/>
        <v>-585508</v>
      </c>
      <c r="L153" s="93">
        <f t="shared" si="6"/>
        <v>-9.494899338414832E-2</v>
      </c>
      <c r="Q153" s="106"/>
      <c r="R153" s="106"/>
      <c r="S153" s="106"/>
      <c r="T153" s="106"/>
    </row>
    <row r="154" spans="1:20" s="94" customFormat="1" ht="11.25">
      <c r="A154" s="89"/>
      <c r="B154" s="175" t="s">
        <v>156</v>
      </c>
      <c r="C154" s="67" t="s">
        <v>279</v>
      </c>
      <c r="D154" s="175"/>
      <c r="E154" s="90"/>
      <c r="F154" s="67"/>
      <c r="G154" s="71"/>
      <c r="H154" s="279"/>
      <c r="I154" s="244">
        <v>0</v>
      </c>
      <c r="J154" s="244">
        <v>0</v>
      </c>
      <c r="K154" s="244">
        <f t="shared" si="7"/>
        <v>0</v>
      </c>
      <c r="L154" s="93" t="str">
        <f t="shared" si="6"/>
        <v xml:space="preserve">-    </v>
      </c>
      <c r="Q154" s="106"/>
      <c r="R154" s="106"/>
      <c r="S154" s="106"/>
      <c r="T154" s="106"/>
    </row>
    <row r="155" spans="1:20" s="94" customFormat="1" ht="11.25">
      <c r="A155" s="89"/>
      <c r="B155" s="175" t="s">
        <v>158</v>
      </c>
      <c r="C155" s="67" t="s">
        <v>280</v>
      </c>
      <c r="D155" s="175"/>
      <c r="E155" s="90"/>
      <c r="F155" s="186"/>
      <c r="G155" s="71"/>
      <c r="H155" s="281">
        <v>0</v>
      </c>
      <c r="I155" s="244">
        <v>2299889</v>
      </c>
      <c r="J155" s="244">
        <v>2283254</v>
      </c>
      <c r="K155" s="244">
        <f t="shared" si="7"/>
        <v>16635</v>
      </c>
      <c r="L155" s="93">
        <f t="shared" si="6"/>
        <v>7.2856545964662713E-3</v>
      </c>
      <c r="Q155" s="106"/>
      <c r="R155" s="106"/>
      <c r="S155" s="106"/>
      <c r="T155" s="106"/>
    </row>
    <row r="156" spans="1:20" s="94" customFormat="1" ht="11.25">
      <c r="A156" s="187"/>
      <c r="B156" s="188" t="s">
        <v>281</v>
      </c>
      <c r="C156" s="67" t="s">
        <v>282</v>
      </c>
      <c r="D156" s="188"/>
      <c r="E156" s="79"/>
      <c r="F156" s="186"/>
      <c r="G156" s="72"/>
      <c r="H156" s="281">
        <v>0</v>
      </c>
      <c r="I156" s="244">
        <v>0</v>
      </c>
      <c r="J156" s="244">
        <v>0</v>
      </c>
      <c r="K156" s="244">
        <f t="shared" si="7"/>
        <v>0</v>
      </c>
      <c r="L156" s="93" t="str">
        <f t="shared" si="6"/>
        <v xml:space="preserve">-    </v>
      </c>
      <c r="Q156" s="106"/>
      <c r="R156" s="106"/>
      <c r="S156" s="106"/>
      <c r="T156" s="106"/>
    </row>
    <row r="157" spans="1:20" s="94" customFormat="1" ht="11.25">
      <c r="A157" s="89"/>
      <c r="B157" s="175" t="s">
        <v>283</v>
      </c>
      <c r="C157" s="67" t="s">
        <v>284</v>
      </c>
      <c r="D157" s="175"/>
      <c r="E157" s="90"/>
      <c r="F157" s="67"/>
      <c r="G157" s="71"/>
      <c r="H157" s="281">
        <v>333237</v>
      </c>
      <c r="I157" s="244">
        <v>520526</v>
      </c>
      <c r="J157" s="244">
        <v>498508</v>
      </c>
      <c r="K157" s="244">
        <f t="shared" si="7"/>
        <v>22018</v>
      </c>
      <c r="L157" s="93">
        <f t="shared" si="6"/>
        <v>4.4167796705368821E-2</v>
      </c>
      <c r="Q157" s="106"/>
      <c r="R157" s="106"/>
      <c r="S157" s="106"/>
      <c r="T157" s="106"/>
    </row>
    <row r="158" spans="1:20" s="94" customFormat="1" ht="11.25">
      <c r="A158" s="89"/>
      <c r="B158" s="175" t="s">
        <v>285</v>
      </c>
      <c r="C158" s="67" t="s">
        <v>286</v>
      </c>
      <c r="D158" s="175"/>
      <c r="E158" s="90"/>
      <c r="F158" s="91"/>
      <c r="G158" s="189"/>
      <c r="H158" s="269">
        <v>592220</v>
      </c>
      <c r="I158" s="244">
        <v>9259213</v>
      </c>
      <c r="J158" s="244">
        <v>6315827</v>
      </c>
      <c r="K158" s="244">
        <f t="shared" si="7"/>
        <v>2943386</v>
      </c>
      <c r="L158" s="93">
        <f t="shared" si="6"/>
        <v>0.46603334765185939</v>
      </c>
      <c r="Q158" s="106"/>
      <c r="R158" s="106"/>
      <c r="S158" s="106"/>
      <c r="T158" s="106"/>
    </row>
    <row r="159" spans="1:20" s="94" customFormat="1" ht="11.25">
      <c r="A159" s="308" t="s">
        <v>232</v>
      </c>
      <c r="B159" s="309"/>
      <c r="C159" s="309"/>
      <c r="D159" s="309"/>
      <c r="E159" s="309"/>
      <c r="F159" s="309"/>
      <c r="G159" s="310"/>
      <c r="H159" s="311"/>
      <c r="I159" s="249">
        <f>SUM(I141:I145)+SUM(I152:I158)</f>
        <v>30132734</v>
      </c>
      <c r="J159" s="249">
        <f>SUM(J141:J145)+SUM(J152:J158)</f>
        <v>27220054</v>
      </c>
      <c r="K159" s="262">
        <f t="shared" si="7"/>
        <v>2912680</v>
      </c>
      <c r="L159" s="147">
        <f t="shared" si="6"/>
        <v>0.10700493099683051</v>
      </c>
      <c r="Q159" s="106"/>
      <c r="R159" s="106"/>
      <c r="S159" s="106"/>
      <c r="T159" s="106"/>
    </row>
    <row r="160" spans="1:20" s="94" customFormat="1" ht="11.25">
      <c r="A160" s="177" t="s">
        <v>97</v>
      </c>
      <c r="B160" s="67" t="s">
        <v>287</v>
      </c>
      <c r="C160" s="175"/>
      <c r="D160" s="175"/>
      <c r="E160" s="90"/>
      <c r="F160" s="91"/>
      <c r="G160" s="178"/>
      <c r="H160" s="70"/>
      <c r="I160" s="261"/>
      <c r="J160" s="261"/>
      <c r="K160" s="244">
        <f t="shared" si="7"/>
        <v>0</v>
      </c>
      <c r="L160" s="179" t="str">
        <f t="shared" si="6"/>
        <v xml:space="preserve">-    </v>
      </c>
      <c r="Q160" s="106"/>
      <c r="R160" s="106"/>
      <c r="S160" s="106"/>
      <c r="T160" s="106"/>
    </row>
    <row r="161" spans="1:20" s="94" customFormat="1" ht="11.25">
      <c r="A161" s="177"/>
      <c r="B161" s="175" t="s">
        <v>86</v>
      </c>
      <c r="C161" s="67" t="s">
        <v>288</v>
      </c>
      <c r="D161" s="175"/>
      <c r="E161" s="90"/>
      <c r="F161" s="127"/>
      <c r="G161" s="92"/>
      <c r="H161" s="70"/>
      <c r="I161" s="244">
        <v>0</v>
      </c>
      <c r="J161" s="244">
        <v>0</v>
      </c>
      <c r="K161" s="251">
        <f t="shared" si="7"/>
        <v>0</v>
      </c>
      <c r="L161" s="152" t="str">
        <f t="shared" si="6"/>
        <v xml:space="preserve">-    </v>
      </c>
      <c r="Q161" s="106"/>
      <c r="R161" s="106"/>
      <c r="S161" s="106"/>
      <c r="T161" s="106"/>
    </row>
    <row r="162" spans="1:20" s="94" customFormat="1" ht="11.25">
      <c r="A162" s="177"/>
      <c r="B162" s="175" t="s">
        <v>88</v>
      </c>
      <c r="C162" s="67" t="s">
        <v>289</v>
      </c>
      <c r="D162" s="175"/>
      <c r="E162" s="90"/>
      <c r="F162" s="91"/>
      <c r="G162" s="180"/>
      <c r="H162" s="70"/>
      <c r="I162" s="244">
        <v>0</v>
      </c>
      <c r="J162" s="244">
        <v>0</v>
      </c>
      <c r="K162" s="251">
        <f t="shared" si="7"/>
        <v>0</v>
      </c>
      <c r="L162" s="152" t="str">
        <f t="shared" si="6"/>
        <v xml:space="preserve">-    </v>
      </c>
      <c r="Q162" s="106"/>
      <c r="R162" s="106"/>
      <c r="S162" s="106"/>
      <c r="T162" s="106"/>
    </row>
    <row r="163" spans="1:20" s="94" customFormat="1" ht="11.25">
      <c r="A163" s="308" t="s">
        <v>290</v>
      </c>
      <c r="B163" s="309"/>
      <c r="C163" s="309"/>
      <c r="D163" s="309"/>
      <c r="E163" s="309"/>
      <c r="F163" s="309"/>
      <c r="G163" s="312"/>
      <c r="H163" s="311"/>
      <c r="I163" s="249">
        <f>SUM(I161:I162)</f>
        <v>0</v>
      </c>
      <c r="J163" s="249">
        <f>SUM(J161:J162)</f>
        <v>0</v>
      </c>
      <c r="K163" s="262">
        <f t="shared" si="7"/>
        <v>0</v>
      </c>
      <c r="L163" s="147" t="str">
        <f t="shared" si="6"/>
        <v xml:space="preserve">-    </v>
      </c>
      <c r="Q163" s="106"/>
      <c r="R163" s="106"/>
      <c r="S163" s="106"/>
      <c r="T163" s="106"/>
    </row>
    <row r="164" spans="1:20" s="94" customFormat="1" ht="12" thickBot="1">
      <c r="A164" s="89"/>
      <c r="B164" s="90"/>
      <c r="C164" s="90"/>
      <c r="D164" s="90"/>
      <c r="E164" s="90"/>
      <c r="F164" s="127"/>
      <c r="G164" s="178"/>
      <c r="H164" s="70"/>
      <c r="I164" s="261"/>
      <c r="J164" s="261"/>
      <c r="K164" s="244">
        <f t="shared" si="7"/>
        <v>0</v>
      </c>
      <c r="L164" s="179" t="str">
        <f t="shared" si="6"/>
        <v xml:space="preserve">-    </v>
      </c>
      <c r="Q164" s="106"/>
      <c r="R164" s="106"/>
      <c r="S164" s="106"/>
      <c r="T164" s="106"/>
    </row>
    <row r="165" spans="1:20" s="94" customFormat="1" ht="12" thickBot="1">
      <c r="A165" s="313" t="s">
        <v>291</v>
      </c>
      <c r="B165" s="314"/>
      <c r="C165" s="314"/>
      <c r="D165" s="314"/>
      <c r="E165" s="314"/>
      <c r="F165" s="314"/>
      <c r="G165" s="314"/>
      <c r="H165" s="315"/>
      <c r="I165" s="255">
        <f>I127+I134+I138+I159+I163</f>
        <v>175396845</v>
      </c>
      <c r="J165" s="255">
        <f>J127+J134+J138+J159+J163</f>
        <v>156835156</v>
      </c>
      <c r="K165" s="265">
        <f t="shared" si="7"/>
        <v>18561689</v>
      </c>
      <c r="L165" s="155">
        <f t="shared" si="6"/>
        <v>0.11835158311061329</v>
      </c>
      <c r="Q165" s="106"/>
      <c r="R165" s="106"/>
      <c r="S165" s="106"/>
      <c r="T165" s="106"/>
    </row>
    <row r="166" spans="1:20" s="156" customFormat="1" ht="11.25">
      <c r="A166" s="177" t="s">
        <v>292</v>
      </c>
      <c r="B166" s="67" t="s">
        <v>226</v>
      </c>
      <c r="C166" s="175"/>
      <c r="D166" s="175"/>
      <c r="E166" s="175"/>
      <c r="F166" s="188"/>
      <c r="G166" s="131"/>
      <c r="H166" s="149"/>
      <c r="I166" s="253"/>
      <c r="J166" s="253"/>
      <c r="K166" s="244">
        <f t="shared" si="7"/>
        <v>0</v>
      </c>
      <c r="L166" s="179" t="str">
        <f t="shared" si="6"/>
        <v xml:space="preserve">-    </v>
      </c>
      <c r="Q166" s="157"/>
      <c r="R166" s="157"/>
      <c r="S166" s="157"/>
      <c r="T166" s="157"/>
    </row>
    <row r="167" spans="1:20" s="156" customFormat="1" ht="11.25">
      <c r="A167" s="177"/>
      <c r="B167" s="175" t="s">
        <v>227</v>
      </c>
      <c r="C167" s="67" t="s">
        <v>228</v>
      </c>
      <c r="D167" s="175"/>
      <c r="E167" s="175"/>
      <c r="F167" s="127"/>
      <c r="G167" s="131"/>
      <c r="H167" s="149"/>
      <c r="I167" s="244">
        <v>0</v>
      </c>
      <c r="J167" s="244">
        <v>0</v>
      </c>
      <c r="K167" s="251">
        <f t="shared" si="7"/>
        <v>0</v>
      </c>
      <c r="L167" s="152" t="str">
        <f t="shared" si="6"/>
        <v xml:space="preserve">-    </v>
      </c>
      <c r="Q167" s="157"/>
      <c r="R167" s="157"/>
      <c r="S167" s="157"/>
      <c r="T167" s="157"/>
    </row>
    <row r="168" spans="1:20" s="156" customFormat="1" ht="11.25">
      <c r="A168" s="177"/>
      <c r="B168" s="175" t="s">
        <v>88</v>
      </c>
      <c r="C168" s="127" t="s">
        <v>229</v>
      </c>
      <c r="D168" s="175"/>
      <c r="E168" s="175"/>
      <c r="F168" s="188"/>
      <c r="G168" s="131"/>
      <c r="H168" s="149"/>
      <c r="I168" s="244">
        <v>0</v>
      </c>
      <c r="J168" s="244">
        <v>0</v>
      </c>
      <c r="K168" s="251">
        <f t="shared" si="7"/>
        <v>0</v>
      </c>
      <c r="L168" s="152" t="str">
        <f t="shared" si="6"/>
        <v xml:space="preserve">-    </v>
      </c>
      <c r="Q168" s="157"/>
      <c r="R168" s="157"/>
      <c r="S168" s="157"/>
      <c r="T168" s="157"/>
    </row>
    <row r="169" spans="1:20" s="156" customFormat="1" ht="11.25">
      <c r="A169" s="177"/>
      <c r="B169" s="127" t="s">
        <v>116</v>
      </c>
      <c r="C169" s="175" t="s">
        <v>230</v>
      </c>
      <c r="D169" s="175"/>
      <c r="E169" s="175"/>
      <c r="F169" s="188"/>
      <c r="G169" s="131"/>
      <c r="H169" s="149"/>
      <c r="I169" s="244">
        <v>85496</v>
      </c>
      <c r="J169" s="244">
        <v>85496</v>
      </c>
      <c r="K169" s="251">
        <f t="shared" si="7"/>
        <v>0</v>
      </c>
      <c r="L169" s="152">
        <f t="shared" si="6"/>
        <v>0</v>
      </c>
      <c r="Q169" s="157"/>
      <c r="R169" s="157"/>
      <c r="S169" s="157"/>
      <c r="T169" s="157"/>
    </row>
    <row r="170" spans="1:20" s="156" customFormat="1" ht="11.25">
      <c r="A170" s="177"/>
      <c r="B170" s="175" t="s">
        <v>136</v>
      </c>
      <c r="C170" s="67" t="s">
        <v>231</v>
      </c>
      <c r="D170" s="175"/>
      <c r="E170" s="175"/>
      <c r="F170" s="127"/>
      <c r="G170" s="150"/>
      <c r="H170" s="149"/>
      <c r="I170" s="244">
        <v>14229924</v>
      </c>
      <c r="J170" s="244">
        <v>14293269</v>
      </c>
      <c r="K170" s="251">
        <f t="shared" si="7"/>
        <v>-63345</v>
      </c>
      <c r="L170" s="152">
        <f t="shared" si="6"/>
        <v>-4.4318063278596378E-3</v>
      </c>
      <c r="Q170" s="157"/>
      <c r="R170" s="157"/>
      <c r="S170" s="157"/>
      <c r="T170" s="157"/>
    </row>
    <row r="171" spans="1:20" s="94" customFormat="1" ht="12" thickBot="1">
      <c r="A171" s="302" t="s">
        <v>293</v>
      </c>
      <c r="B171" s="303"/>
      <c r="C171" s="303"/>
      <c r="D171" s="303"/>
      <c r="E171" s="303"/>
      <c r="F171" s="303"/>
      <c r="G171" s="304"/>
      <c r="H171" s="305"/>
      <c r="I171" s="256">
        <f>SUM(I167:I170)</f>
        <v>14315420</v>
      </c>
      <c r="J171" s="256">
        <f>SUM(J167:J170)</f>
        <v>14378765</v>
      </c>
      <c r="K171" s="256">
        <f t="shared" si="7"/>
        <v>-63345</v>
      </c>
      <c r="L171" s="159">
        <f t="shared" si="6"/>
        <v>-4.4054548495646188E-3</v>
      </c>
      <c r="Q171" s="106"/>
      <c r="R171" s="106"/>
      <c r="S171" s="106"/>
      <c r="T171" s="106"/>
    </row>
    <row r="172" spans="1:20" s="100" customFormat="1" ht="11.25">
      <c r="A172" s="190"/>
      <c r="B172" s="190"/>
      <c r="C172" s="190"/>
      <c r="D172" s="190"/>
      <c r="E172" s="190"/>
      <c r="F172" s="161"/>
      <c r="I172" s="266"/>
      <c r="J172" s="266"/>
      <c r="K172" s="266"/>
      <c r="L172" s="191"/>
    </row>
    <row r="173" spans="1:20" s="100" customFormat="1" ht="11.25">
      <c r="A173" s="190"/>
      <c r="B173" s="190"/>
      <c r="C173" s="190"/>
      <c r="D173" s="190"/>
      <c r="E173" s="190"/>
      <c r="F173" s="161"/>
      <c r="I173" s="266"/>
      <c r="J173" s="266"/>
      <c r="K173" s="266"/>
      <c r="L173" s="191"/>
    </row>
    <row r="174" spans="1:20" s="100" customFormat="1" ht="11.25">
      <c r="A174" s="190"/>
      <c r="B174" s="190"/>
      <c r="C174" s="190"/>
      <c r="D174" s="190"/>
      <c r="E174" s="190"/>
      <c r="F174" s="161"/>
      <c r="I174" s="266"/>
      <c r="J174" s="266"/>
      <c r="K174" s="266"/>
      <c r="L174" s="191"/>
    </row>
    <row r="175" spans="1:20" s="100" customFormat="1" ht="11.25">
      <c r="A175" s="190"/>
      <c r="B175" s="190"/>
      <c r="C175" s="190"/>
      <c r="D175" s="190"/>
      <c r="E175" s="190"/>
      <c r="F175" s="161"/>
      <c r="I175" s="266"/>
      <c r="J175" s="266"/>
      <c r="K175" s="266"/>
      <c r="L175" s="191"/>
    </row>
    <row r="176" spans="1:20" s="100" customFormat="1" ht="11.25">
      <c r="A176" s="190"/>
      <c r="B176" s="190"/>
      <c r="C176" s="190"/>
      <c r="D176" s="190"/>
      <c r="E176" s="190"/>
      <c r="F176" s="161"/>
      <c r="I176" s="266"/>
      <c r="J176" s="266"/>
      <c r="K176" s="266"/>
      <c r="L176" s="191"/>
    </row>
    <row r="177" spans="1:12" s="100" customFormat="1" ht="11.25">
      <c r="A177" s="190"/>
      <c r="B177" s="190"/>
      <c r="C177" s="190"/>
      <c r="D177" s="190"/>
      <c r="E177" s="190"/>
      <c r="F177" s="161"/>
      <c r="I177" s="266"/>
      <c r="J177" s="266"/>
      <c r="K177" s="266"/>
      <c r="L177" s="191"/>
    </row>
    <row r="178" spans="1:12" s="100" customFormat="1" ht="11.25">
      <c r="A178" s="190"/>
      <c r="B178" s="190"/>
      <c r="C178" s="190"/>
      <c r="D178" s="190"/>
      <c r="E178" s="190"/>
      <c r="F178" s="161"/>
      <c r="I178" s="266"/>
      <c r="J178" s="266"/>
      <c r="K178" s="266"/>
      <c r="L178" s="191"/>
    </row>
    <row r="179" spans="1:12" s="100" customFormat="1" ht="11.25">
      <c r="A179" s="190"/>
      <c r="B179" s="190"/>
      <c r="C179" s="190"/>
      <c r="D179" s="190"/>
      <c r="E179" s="190"/>
      <c r="F179" s="161"/>
      <c r="I179" s="266"/>
      <c r="J179" s="266"/>
      <c r="K179" s="266"/>
      <c r="L179" s="191"/>
    </row>
    <row r="180" spans="1:12" s="100" customFormat="1" ht="11.25">
      <c r="A180" s="190"/>
      <c r="B180" s="190"/>
      <c r="C180" s="190"/>
      <c r="D180" s="190"/>
      <c r="E180" s="190"/>
      <c r="F180" s="161"/>
      <c r="I180" s="266"/>
      <c r="J180" s="266"/>
      <c r="K180" s="266"/>
      <c r="L180" s="191"/>
    </row>
    <row r="181" spans="1:12" s="100" customFormat="1" ht="11.25">
      <c r="A181" s="190"/>
      <c r="B181" s="190"/>
      <c r="C181" s="190"/>
      <c r="D181" s="190"/>
      <c r="E181" s="190"/>
      <c r="F181" s="161"/>
      <c r="I181" s="266"/>
      <c r="J181" s="266"/>
      <c r="K181" s="266"/>
      <c r="L181" s="191"/>
    </row>
    <row r="182" spans="1:12" s="100" customFormat="1" ht="11.25">
      <c r="A182" s="190"/>
      <c r="B182" s="190"/>
      <c r="C182" s="190"/>
      <c r="D182" s="190"/>
      <c r="E182" s="190"/>
      <c r="F182" s="161"/>
      <c r="I182" s="266"/>
      <c r="J182" s="266"/>
      <c r="K182" s="266"/>
      <c r="L182" s="191"/>
    </row>
    <row r="183" spans="1:12" s="100" customFormat="1" ht="11.25">
      <c r="A183" s="190"/>
      <c r="B183" s="190"/>
      <c r="C183" s="190"/>
      <c r="D183" s="190"/>
      <c r="E183" s="190"/>
      <c r="F183" s="161"/>
      <c r="I183" s="266"/>
      <c r="J183" s="266"/>
      <c r="K183" s="266"/>
      <c r="L183" s="191"/>
    </row>
    <row r="184" spans="1:12" s="100" customFormat="1" ht="11.25">
      <c r="A184" s="190"/>
      <c r="B184" s="190"/>
      <c r="C184" s="190"/>
      <c r="D184" s="190"/>
      <c r="E184" s="190"/>
      <c r="F184" s="161"/>
      <c r="I184" s="266"/>
      <c r="J184" s="266"/>
      <c r="K184" s="266"/>
      <c r="L184" s="191"/>
    </row>
    <row r="185" spans="1:12" s="100" customFormat="1" ht="11.25">
      <c r="A185" s="190"/>
      <c r="B185" s="190"/>
      <c r="C185" s="190"/>
      <c r="D185" s="190"/>
      <c r="E185" s="190"/>
      <c r="F185" s="161"/>
      <c r="I185" s="266"/>
      <c r="J185" s="266"/>
      <c r="K185" s="266"/>
      <c r="L185" s="191"/>
    </row>
    <row r="186" spans="1:12" s="100" customFormat="1" ht="11.25">
      <c r="A186" s="190"/>
      <c r="B186" s="190"/>
      <c r="C186" s="190"/>
      <c r="D186" s="190"/>
      <c r="E186" s="190"/>
      <c r="F186" s="161"/>
      <c r="I186" s="266"/>
      <c r="J186" s="266"/>
      <c r="K186" s="266"/>
      <c r="L186" s="191"/>
    </row>
    <row r="187" spans="1:12" s="100" customFormat="1" ht="11.25">
      <c r="A187" s="190"/>
      <c r="B187" s="190"/>
      <c r="C187" s="190"/>
      <c r="D187" s="190"/>
      <c r="E187" s="190"/>
      <c r="F187" s="161"/>
      <c r="I187" s="266"/>
      <c r="J187" s="266"/>
      <c r="K187" s="266"/>
      <c r="L187" s="191"/>
    </row>
    <row r="188" spans="1:12" s="100" customFormat="1" ht="11.25">
      <c r="A188" s="190"/>
      <c r="B188" s="190"/>
      <c r="C188" s="190"/>
      <c r="D188" s="190"/>
      <c r="E188" s="190"/>
      <c r="F188" s="161"/>
      <c r="I188" s="266"/>
      <c r="J188" s="266"/>
      <c r="K188" s="266"/>
      <c r="L188" s="191"/>
    </row>
    <row r="189" spans="1:12" s="100" customFormat="1" ht="11.25">
      <c r="A189" s="190"/>
      <c r="B189" s="190"/>
      <c r="C189" s="190"/>
      <c r="D189" s="190"/>
      <c r="E189" s="190"/>
      <c r="F189" s="161"/>
      <c r="I189" s="266"/>
      <c r="J189" s="266"/>
      <c r="K189" s="266"/>
      <c r="L189" s="191"/>
    </row>
    <row r="190" spans="1:12" s="100" customFormat="1" ht="11.25">
      <c r="A190" s="190"/>
      <c r="B190" s="190"/>
      <c r="C190" s="190"/>
      <c r="D190" s="190"/>
      <c r="E190" s="190"/>
      <c r="F190" s="161"/>
      <c r="I190" s="266"/>
      <c r="J190" s="266"/>
      <c r="K190" s="266"/>
      <c r="L190" s="191"/>
    </row>
    <row r="191" spans="1:12" s="100" customFormat="1" ht="11.25">
      <c r="A191" s="190"/>
      <c r="B191" s="190"/>
      <c r="C191" s="190"/>
      <c r="D191" s="190"/>
      <c r="E191" s="190"/>
      <c r="F191" s="161"/>
      <c r="I191" s="266"/>
      <c r="J191" s="266"/>
      <c r="K191" s="266"/>
      <c r="L191" s="191"/>
    </row>
    <row r="192" spans="1:12" s="100" customFormat="1" ht="11.25">
      <c r="A192" s="190"/>
      <c r="B192" s="190"/>
      <c r="C192" s="190"/>
      <c r="D192" s="190"/>
      <c r="E192" s="190"/>
      <c r="F192" s="161"/>
      <c r="I192" s="266"/>
      <c r="J192" s="266"/>
      <c r="K192" s="266"/>
      <c r="L192" s="191"/>
    </row>
    <row r="193" spans="1:12" s="100" customFormat="1" ht="11.25">
      <c r="A193" s="190"/>
      <c r="B193" s="190"/>
      <c r="C193" s="190"/>
      <c r="D193" s="190"/>
      <c r="E193" s="190"/>
      <c r="F193" s="161"/>
      <c r="I193" s="266"/>
      <c r="J193" s="266"/>
      <c r="K193" s="266"/>
      <c r="L193" s="191"/>
    </row>
    <row r="194" spans="1:12" s="100" customFormat="1" ht="11.25">
      <c r="A194" s="190"/>
      <c r="B194" s="190"/>
      <c r="C194" s="190"/>
      <c r="D194" s="190"/>
      <c r="E194" s="190"/>
      <c r="F194" s="161"/>
      <c r="I194" s="266"/>
      <c r="J194" s="266"/>
      <c r="K194" s="266"/>
      <c r="L194" s="191"/>
    </row>
    <row r="195" spans="1:12" s="100" customFormat="1" ht="11.25">
      <c r="A195" s="190"/>
      <c r="B195" s="190"/>
      <c r="C195" s="190"/>
      <c r="D195" s="190"/>
      <c r="E195" s="190"/>
      <c r="F195" s="161"/>
      <c r="I195" s="266"/>
      <c r="J195" s="266"/>
      <c r="K195" s="266"/>
      <c r="L195" s="191"/>
    </row>
    <row r="196" spans="1:12" s="100" customFormat="1" ht="11.25">
      <c r="A196" s="190"/>
      <c r="B196" s="190"/>
      <c r="C196" s="190"/>
      <c r="D196" s="190"/>
      <c r="E196" s="190"/>
      <c r="F196" s="161"/>
      <c r="I196" s="266"/>
      <c r="J196" s="266"/>
      <c r="K196" s="266"/>
      <c r="L196" s="191"/>
    </row>
    <row r="197" spans="1:12" s="100" customFormat="1" ht="11.25">
      <c r="A197" s="190"/>
      <c r="B197" s="190"/>
      <c r="C197" s="190"/>
      <c r="D197" s="190"/>
      <c r="E197" s="190"/>
      <c r="F197" s="161"/>
      <c r="I197" s="266"/>
      <c r="J197" s="266"/>
      <c r="K197" s="266"/>
      <c r="L197" s="191"/>
    </row>
    <row r="198" spans="1:12" s="100" customFormat="1" ht="11.25">
      <c r="A198" s="190"/>
      <c r="B198" s="190"/>
      <c r="C198" s="190"/>
      <c r="D198" s="190"/>
      <c r="E198" s="190"/>
      <c r="F198" s="161"/>
      <c r="I198" s="266"/>
      <c r="J198" s="266"/>
      <c r="K198" s="266"/>
      <c r="L198" s="191"/>
    </row>
    <row r="199" spans="1:12" s="100" customFormat="1" ht="11.25">
      <c r="A199" s="190"/>
      <c r="B199" s="190"/>
      <c r="C199" s="190"/>
      <c r="D199" s="190"/>
      <c r="E199" s="190"/>
      <c r="F199" s="161"/>
      <c r="I199" s="266"/>
      <c r="J199" s="266"/>
      <c r="K199" s="266"/>
      <c r="L199" s="191"/>
    </row>
    <row r="200" spans="1:12" s="100" customFormat="1" ht="11.25">
      <c r="A200" s="190"/>
      <c r="B200" s="190"/>
      <c r="C200" s="190"/>
      <c r="D200" s="190"/>
      <c r="E200" s="190"/>
      <c r="F200" s="161"/>
      <c r="I200" s="266"/>
      <c r="J200" s="266"/>
      <c r="K200" s="266"/>
      <c r="L200" s="191"/>
    </row>
    <row r="201" spans="1:12" s="100" customFormat="1" ht="11.25">
      <c r="A201" s="190"/>
      <c r="B201" s="190"/>
      <c r="C201" s="190"/>
      <c r="D201" s="190"/>
      <c r="E201" s="190"/>
      <c r="F201" s="161"/>
      <c r="I201" s="266"/>
      <c r="J201" s="266"/>
      <c r="K201" s="266"/>
      <c r="L201" s="191"/>
    </row>
    <row r="202" spans="1:12" s="100" customFormat="1" ht="11.25">
      <c r="A202" s="190"/>
      <c r="B202" s="190"/>
      <c r="C202" s="190"/>
      <c r="D202" s="190"/>
      <c r="E202" s="190"/>
      <c r="F202" s="161"/>
      <c r="I202" s="266"/>
      <c r="J202" s="266"/>
      <c r="K202" s="266"/>
      <c r="L202" s="191"/>
    </row>
    <row r="203" spans="1:12" s="100" customFormat="1" ht="11.25">
      <c r="A203" s="190"/>
      <c r="B203" s="190"/>
      <c r="C203" s="190"/>
      <c r="D203" s="190"/>
      <c r="E203" s="190"/>
      <c r="F203" s="161"/>
      <c r="I203" s="266"/>
      <c r="J203" s="266"/>
      <c r="K203" s="266"/>
      <c r="L203" s="191"/>
    </row>
    <row r="204" spans="1:12" s="100" customFormat="1" ht="11.25">
      <c r="A204" s="190"/>
      <c r="B204" s="190"/>
      <c r="C204" s="190"/>
      <c r="D204" s="190"/>
      <c r="E204" s="190"/>
      <c r="F204" s="161"/>
      <c r="I204" s="266"/>
      <c r="J204" s="266"/>
      <c r="K204" s="266"/>
      <c r="L204" s="191"/>
    </row>
    <row r="205" spans="1:12" s="100" customFormat="1" ht="11.25">
      <c r="A205" s="190"/>
      <c r="B205" s="190"/>
      <c r="C205" s="190"/>
      <c r="D205" s="190"/>
      <c r="E205" s="190"/>
      <c r="F205" s="161"/>
      <c r="I205" s="266"/>
      <c r="J205" s="266"/>
      <c r="K205" s="266"/>
      <c r="L205" s="191"/>
    </row>
    <row r="206" spans="1:12" s="100" customFormat="1" ht="11.25">
      <c r="A206" s="190"/>
      <c r="B206" s="190"/>
      <c r="C206" s="190"/>
      <c r="D206" s="190"/>
      <c r="E206" s="190"/>
      <c r="F206" s="161"/>
      <c r="I206" s="266"/>
      <c r="J206" s="266"/>
      <c r="K206" s="266"/>
      <c r="L206" s="191"/>
    </row>
    <row r="207" spans="1:12" s="100" customFormat="1" ht="11.25">
      <c r="A207" s="190"/>
      <c r="B207" s="190"/>
      <c r="C207" s="190"/>
      <c r="D207" s="190"/>
      <c r="E207" s="190"/>
      <c r="F207" s="161"/>
      <c r="I207" s="266"/>
      <c r="J207" s="266"/>
      <c r="K207" s="266"/>
      <c r="L207" s="191"/>
    </row>
    <row r="208" spans="1:12" s="100" customFormat="1" ht="11.25">
      <c r="A208" s="190"/>
      <c r="B208" s="190"/>
      <c r="C208" s="190"/>
      <c r="D208" s="190"/>
      <c r="E208" s="190"/>
      <c r="F208" s="161"/>
      <c r="I208" s="266"/>
      <c r="J208" s="266"/>
      <c r="K208" s="266"/>
      <c r="L208" s="191"/>
    </row>
    <row r="209" spans="1:12" s="100" customFormat="1" ht="11.25">
      <c r="A209" s="190"/>
      <c r="B209" s="190"/>
      <c r="C209" s="190"/>
      <c r="D209" s="190"/>
      <c r="E209" s="190"/>
      <c r="F209" s="161"/>
      <c r="I209" s="266"/>
      <c r="J209" s="266"/>
      <c r="K209" s="266"/>
      <c r="L209" s="191"/>
    </row>
    <row r="210" spans="1:12" s="100" customFormat="1" ht="11.25">
      <c r="A210" s="190"/>
      <c r="B210" s="190"/>
      <c r="C210" s="190"/>
      <c r="D210" s="190"/>
      <c r="E210" s="190"/>
      <c r="F210" s="161"/>
      <c r="I210" s="266"/>
      <c r="J210" s="266"/>
      <c r="K210" s="266"/>
      <c r="L210" s="191"/>
    </row>
    <row r="211" spans="1:12" s="100" customFormat="1" ht="11.25">
      <c r="A211" s="190"/>
      <c r="B211" s="190"/>
      <c r="C211" s="190"/>
      <c r="D211" s="190"/>
      <c r="E211" s="190"/>
      <c r="F211" s="161"/>
      <c r="I211" s="266"/>
      <c r="J211" s="266"/>
      <c r="K211" s="266"/>
      <c r="L211" s="191"/>
    </row>
    <row r="212" spans="1:12" s="100" customFormat="1" ht="11.25">
      <c r="A212" s="190"/>
      <c r="B212" s="190"/>
      <c r="C212" s="190"/>
      <c r="D212" s="190"/>
      <c r="E212" s="190"/>
      <c r="F212" s="161"/>
      <c r="I212" s="266"/>
      <c r="J212" s="266"/>
      <c r="K212" s="266"/>
      <c r="L212" s="191"/>
    </row>
    <row r="213" spans="1:12" s="100" customFormat="1" ht="11.25">
      <c r="A213" s="190"/>
      <c r="B213" s="190"/>
      <c r="C213" s="190"/>
      <c r="D213" s="190"/>
      <c r="E213" s="190"/>
      <c r="F213" s="161"/>
      <c r="I213" s="266"/>
      <c r="J213" s="266"/>
      <c r="K213" s="266"/>
      <c r="L213" s="191"/>
    </row>
    <row r="214" spans="1:12" s="100" customFormat="1" ht="11.25">
      <c r="A214" s="190"/>
      <c r="B214" s="190"/>
      <c r="C214" s="190"/>
      <c r="D214" s="190"/>
      <c r="E214" s="190"/>
      <c r="F214" s="161"/>
      <c r="I214" s="266"/>
      <c r="J214" s="266"/>
      <c r="K214" s="266"/>
      <c r="L214" s="191"/>
    </row>
    <row r="215" spans="1:12" s="100" customFormat="1" ht="11.25">
      <c r="A215" s="190"/>
      <c r="B215" s="190"/>
      <c r="C215" s="190"/>
      <c r="D215" s="190"/>
      <c r="E215" s="190"/>
      <c r="F215" s="161"/>
      <c r="I215" s="266"/>
      <c r="J215" s="266"/>
      <c r="K215" s="266"/>
      <c r="L215" s="191"/>
    </row>
    <row r="216" spans="1:12" s="100" customFormat="1" ht="11.25">
      <c r="A216" s="190"/>
      <c r="B216" s="190"/>
      <c r="C216" s="190"/>
      <c r="D216" s="190"/>
      <c r="E216" s="190"/>
      <c r="F216" s="161"/>
      <c r="I216" s="266"/>
      <c r="J216" s="266"/>
      <c r="K216" s="266"/>
      <c r="L216" s="191"/>
    </row>
    <row r="217" spans="1:12" s="100" customFormat="1" ht="11.25">
      <c r="A217" s="190"/>
      <c r="B217" s="190"/>
      <c r="C217" s="190"/>
      <c r="D217" s="190"/>
      <c r="E217" s="190"/>
      <c r="F217" s="161"/>
      <c r="I217" s="266"/>
      <c r="J217" s="266"/>
      <c r="K217" s="266"/>
      <c r="L217" s="191"/>
    </row>
    <row r="218" spans="1:12" s="100" customFormat="1" ht="11.25">
      <c r="A218" s="190"/>
      <c r="B218" s="190"/>
      <c r="C218" s="190"/>
      <c r="D218" s="190"/>
      <c r="E218" s="190"/>
      <c r="F218" s="161"/>
      <c r="I218" s="266"/>
      <c r="J218" s="266"/>
      <c r="K218" s="266"/>
      <c r="L218" s="191"/>
    </row>
    <row r="219" spans="1:12" s="100" customFormat="1" ht="11.25">
      <c r="A219" s="190"/>
      <c r="B219" s="190"/>
      <c r="C219" s="190"/>
      <c r="D219" s="190"/>
      <c r="E219" s="190"/>
      <c r="F219" s="161"/>
      <c r="I219" s="266"/>
      <c r="J219" s="266"/>
      <c r="K219" s="266"/>
      <c r="L219" s="191"/>
    </row>
    <row r="220" spans="1:12" s="100" customFormat="1" ht="11.25">
      <c r="A220" s="190"/>
      <c r="B220" s="190"/>
      <c r="C220" s="190"/>
      <c r="D220" s="190"/>
      <c r="E220" s="190"/>
      <c r="F220" s="161"/>
      <c r="I220" s="266"/>
      <c r="J220" s="266"/>
      <c r="K220" s="266"/>
      <c r="L220" s="191"/>
    </row>
    <row r="221" spans="1:12">
      <c r="F221" s="82"/>
    </row>
    <row r="222" spans="1:12">
      <c r="F222" s="82"/>
    </row>
    <row r="223" spans="1:12">
      <c r="F223" s="82"/>
    </row>
    <row r="224" spans="1:12">
      <c r="F224" s="82"/>
    </row>
    <row r="225" spans="1:12">
      <c r="F225" s="82"/>
    </row>
    <row r="226" spans="1:12">
      <c r="F226" s="82"/>
    </row>
    <row r="227" spans="1:12">
      <c r="F227" s="82"/>
    </row>
    <row r="228" spans="1:12" s="100" customFormat="1">
      <c r="A228" s="192"/>
      <c r="B228" s="192"/>
      <c r="C228" s="192"/>
      <c r="D228" s="192"/>
      <c r="E228" s="192"/>
      <c r="F228" s="82"/>
      <c r="I228" s="266"/>
      <c r="J228" s="266"/>
      <c r="K228" s="266"/>
      <c r="L228" s="191"/>
    </row>
    <row r="229" spans="1:12" s="100" customFormat="1">
      <c r="A229" s="192"/>
      <c r="B229" s="192"/>
      <c r="C229" s="192"/>
      <c r="D229" s="192"/>
      <c r="E229" s="192"/>
      <c r="F229" s="82"/>
      <c r="I229" s="266"/>
      <c r="J229" s="266"/>
      <c r="K229" s="266"/>
      <c r="L229" s="191"/>
    </row>
    <row r="230" spans="1:12" s="100" customFormat="1">
      <c r="A230" s="192"/>
      <c r="B230" s="192"/>
      <c r="C230" s="192"/>
      <c r="D230" s="192"/>
      <c r="E230" s="192"/>
      <c r="F230" s="82"/>
      <c r="I230" s="266"/>
      <c r="J230" s="266"/>
      <c r="K230" s="266"/>
      <c r="L230" s="191"/>
    </row>
    <row r="231" spans="1:12" s="100" customFormat="1">
      <c r="A231" s="192"/>
      <c r="B231" s="192"/>
      <c r="C231" s="192"/>
      <c r="D231" s="192"/>
      <c r="E231" s="192"/>
      <c r="F231" s="82"/>
      <c r="I231" s="266"/>
      <c r="J231" s="266"/>
      <c r="K231" s="266"/>
      <c r="L231" s="191"/>
    </row>
    <row r="232" spans="1:12" s="100" customFormat="1">
      <c r="A232" s="192"/>
      <c r="B232" s="192"/>
      <c r="C232" s="192"/>
      <c r="D232" s="192"/>
      <c r="E232" s="192"/>
      <c r="F232" s="82"/>
      <c r="I232" s="266"/>
      <c r="J232" s="266"/>
      <c r="K232" s="266"/>
      <c r="L232" s="191"/>
    </row>
    <row r="233" spans="1:12" s="100" customFormat="1">
      <c r="A233" s="192"/>
      <c r="B233" s="192"/>
      <c r="C233" s="192"/>
      <c r="D233" s="192"/>
      <c r="E233" s="192"/>
      <c r="F233" s="82"/>
      <c r="I233" s="266"/>
      <c r="J233" s="266"/>
      <c r="K233" s="266"/>
      <c r="L233" s="191"/>
    </row>
    <row r="234" spans="1:12" s="100" customFormat="1">
      <c r="A234" s="192"/>
      <c r="B234" s="192"/>
      <c r="C234" s="192"/>
      <c r="D234" s="192"/>
      <c r="E234" s="192"/>
      <c r="F234" s="82"/>
      <c r="I234" s="266"/>
      <c r="J234" s="266"/>
      <c r="K234" s="266"/>
      <c r="L234" s="191"/>
    </row>
    <row r="235" spans="1:12" s="100" customFormat="1">
      <c r="A235" s="192"/>
      <c r="B235" s="192"/>
      <c r="C235" s="192"/>
      <c r="D235" s="192"/>
      <c r="E235" s="192"/>
      <c r="F235" s="82"/>
      <c r="I235" s="266"/>
      <c r="J235" s="266"/>
      <c r="K235" s="266"/>
      <c r="L235" s="191"/>
    </row>
    <row r="236" spans="1:12" s="100" customFormat="1">
      <c r="A236" s="192"/>
      <c r="B236" s="192"/>
      <c r="C236" s="192"/>
      <c r="D236" s="192"/>
      <c r="E236" s="192"/>
      <c r="F236" s="82"/>
      <c r="I236" s="266"/>
      <c r="J236" s="266"/>
      <c r="K236" s="266"/>
      <c r="L236" s="191"/>
    </row>
    <row r="237" spans="1:12" s="100" customFormat="1">
      <c r="A237" s="192"/>
      <c r="B237" s="192"/>
      <c r="C237" s="192"/>
      <c r="D237" s="192"/>
      <c r="E237" s="192"/>
      <c r="F237" s="82"/>
      <c r="I237" s="266"/>
      <c r="J237" s="266"/>
      <c r="K237" s="266"/>
      <c r="L237" s="191"/>
    </row>
    <row r="238" spans="1:12" s="100" customFormat="1">
      <c r="A238" s="192"/>
      <c r="B238" s="192"/>
      <c r="C238" s="192"/>
      <c r="D238" s="192"/>
      <c r="E238" s="192"/>
      <c r="F238" s="82"/>
      <c r="I238" s="266"/>
      <c r="J238" s="266"/>
      <c r="K238" s="266"/>
      <c r="L238" s="191"/>
    </row>
    <row r="239" spans="1:12" s="100" customFormat="1">
      <c r="A239" s="192"/>
      <c r="B239" s="192"/>
      <c r="C239" s="192"/>
      <c r="D239" s="192"/>
      <c r="E239" s="192"/>
      <c r="F239" s="82"/>
      <c r="I239" s="266"/>
      <c r="J239" s="266"/>
      <c r="K239" s="266"/>
      <c r="L239" s="191"/>
    </row>
    <row r="240" spans="1:12" s="100" customFormat="1">
      <c r="A240" s="192"/>
      <c r="B240" s="192"/>
      <c r="C240" s="192"/>
      <c r="D240" s="192"/>
      <c r="E240" s="192"/>
      <c r="F240" s="82"/>
      <c r="I240" s="266"/>
      <c r="J240" s="266"/>
      <c r="K240" s="266"/>
      <c r="L240" s="191"/>
    </row>
    <row r="241" spans="1:12" s="100" customFormat="1">
      <c r="A241" s="192"/>
      <c r="B241" s="192"/>
      <c r="C241" s="192"/>
      <c r="D241" s="192"/>
      <c r="E241" s="192"/>
      <c r="F241" s="82"/>
      <c r="I241" s="266"/>
      <c r="J241" s="266"/>
      <c r="K241" s="266"/>
      <c r="L241" s="191"/>
    </row>
    <row r="242" spans="1:12" s="100" customFormat="1">
      <c r="A242" s="192"/>
      <c r="B242" s="192"/>
      <c r="C242" s="192"/>
      <c r="D242" s="192"/>
      <c r="E242" s="192"/>
      <c r="F242" s="82"/>
      <c r="I242" s="266"/>
      <c r="J242" s="266"/>
      <c r="K242" s="266"/>
      <c r="L242" s="191"/>
    </row>
    <row r="243" spans="1:12" s="100" customFormat="1">
      <c r="A243" s="192"/>
      <c r="B243" s="192"/>
      <c r="C243" s="192"/>
      <c r="D243" s="192"/>
      <c r="E243" s="192"/>
      <c r="F243" s="82"/>
      <c r="I243" s="266"/>
      <c r="J243" s="266"/>
      <c r="K243" s="266"/>
      <c r="L243" s="191"/>
    </row>
    <row r="244" spans="1:12" s="100" customFormat="1">
      <c r="A244" s="192"/>
      <c r="B244" s="192"/>
      <c r="C244" s="192"/>
      <c r="D244" s="192"/>
      <c r="E244" s="192"/>
      <c r="F244" s="82"/>
      <c r="I244" s="266"/>
      <c r="J244" s="266"/>
      <c r="K244" s="266"/>
      <c r="L244" s="191"/>
    </row>
    <row r="245" spans="1:12" s="100" customFormat="1">
      <c r="A245" s="192"/>
      <c r="B245" s="192"/>
      <c r="C245" s="192"/>
      <c r="D245" s="192"/>
      <c r="E245" s="192"/>
      <c r="F245" s="82"/>
      <c r="I245" s="266"/>
      <c r="J245" s="266"/>
      <c r="K245" s="266"/>
      <c r="L245" s="191"/>
    </row>
    <row r="246" spans="1:12" s="100" customFormat="1">
      <c r="A246" s="192"/>
      <c r="B246" s="192"/>
      <c r="C246" s="192"/>
      <c r="D246" s="192"/>
      <c r="E246" s="192"/>
      <c r="F246" s="82"/>
      <c r="I246" s="266"/>
      <c r="J246" s="266"/>
      <c r="K246" s="266"/>
      <c r="L246" s="191"/>
    </row>
    <row r="247" spans="1:12" s="100" customFormat="1">
      <c r="A247" s="192"/>
      <c r="B247" s="192"/>
      <c r="C247" s="192"/>
      <c r="D247" s="192"/>
      <c r="E247" s="192"/>
      <c r="F247" s="82"/>
      <c r="I247" s="266"/>
      <c r="J247" s="266"/>
      <c r="K247" s="266"/>
      <c r="L247" s="191"/>
    </row>
    <row r="248" spans="1:12" s="100" customFormat="1">
      <c r="A248" s="192"/>
      <c r="B248" s="192"/>
      <c r="C248" s="192"/>
      <c r="D248" s="192"/>
      <c r="E248" s="192"/>
      <c r="F248" s="82"/>
      <c r="I248" s="266"/>
      <c r="J248" s="266"/>
      <c r="K248" s="266"/>
      <c r="L248" s="191"/>
    </row>
    <row r="249" spans="1:12" s="100" customFormat="1">
      <c r="A249" s="192"/>
      <c r="B249" s="192"/>
      <c r="C249" s="192"/>
      <c r="D249" s="192"/>
      <c r="E249" s="192"/>
      <c r="F249" s="82"/>
      <c r="I249" s="266"/>
      <c r="J249" s="266"/>
      <c r="K249" s="266"/>
      <c r="L249" s="191"/>
    </row>
    <row r="250" spans="1:12" s="100" customFormat="1">
      <c r="A250" s="192"/>
      <c r="B250" s="192"/>
      <c r="C250" s="192"/>
      <c r="D250" s="192"/>
      <c r="E250" s="192"/>
      <c r="F250" s="82"/>
      <c r="I250" s="266"/>
      <c r="J250" s="266"/>
      <c r="K250" s="266"/>
      <c r="L250" s="191"/>
    </row>
    <row r="251" spans="1:12" s="100" customFormat="1">
      <c r="A251" s="192"/>
      <c r="B251" s="192"/>
      <c r="C251" s="192"/>
      <c r="D251" s="192"/>
      <c r="E251" s="192"/>
      <c r="F251" s="82"/>
      <c r="I251" s="266"/>
      <c r="J251" s="266"/>
      <c r="K251" s="266"/>
      <c r="L251" s="191"/>
    </row>
    <row r="252" spans="1:12" s="100" customFormat="1">
      <c r="A252" s="192"/>
      <c r="B252" s="192"/>
      <c r="C252" s="192"/>
      <c r="D252" s="192"/>
      <c r="E252" s="192"/>
      <c r="F252" s="82"/>
      <c r="I252" s="266"/>
      <c r="J252" s="266"/>
      <c r="K252" s="266"/>
      <c r="L252" s="191"/>
    </row>
    <row r="253" spans="1:12" s="100" customFormat="1">
      <c r="A253" s="192"/>
      <c r="B253" s="192"/>
      <c r="C253" s="192"/>
      <c r="D253" s="192"/>
      <c r="E253" s="192"/>
      <c r="F253" s="82"/>
      <c r="I253" s="266"/>
      <c r="J253" s="266"/>
      <c r="K253" s="266"/>
      <c r="L253" s="191"/>
    </row>
    <row r="254" spans="1:12" s="100" customFormat="1">
      <c r="A254" s="192"/>
      <c r="B254" s="192"/>
      <c r="C254" s="192"/>
      <c r="D254" s="192"/>
      <c r="E254" s="192"/>
      <c r="F254" s="82"/>
      <c r="I254" s="266"/>
      <c r="J254" s="266"/>
      <c r="K254" s="266"/>
      <c r="L254" s="191"/>
    </row>
    <row r="255" spans="1:12" s="100" customFormat="1">
      <c r="A255" s="192"/>
      <c r="B255" s="192"/>
      <c r="C255" s="192"/>
      <c r="D255" s="192"/>
      <c r="E255" s="192"/>
      <c r="F255" s="82"/>
      <c r="I255" s="266"/>
      <c r="J255" s="266"/>
      <c r="K255" s="266"/>
      <c r="L255" s="191"/>
    </row>
    <row r="256" spans="1:12" s="100" customFormat="1">
      <c r="A256" s="192"/>
      <c r="B256" s="192"/>
      <c r="C256" s="192"/>
      <c r="D256" s="192"/>
      <c r="E256" s="192"/>
      <c r="F256" s="82"/>
      <c r="I256" s="266"/>
      <c r="J256" s="266"/>
      <c r="K256" s="266"/>
      <c r="L256" s="191"/>
    </row>
    <row r="257" spans="1:12" s="100" customFormat="1">
      <c r="A257" s="192"/>
      <c r="B257" s="192"/>
      <c r="C257" s="192"/>
      <c r="D257" s="192"/>
      <c r="E257" s="192"/>
      <c r="F257" s="82"/>
      <c r="I257" s="266"/>
      <c r="J257" s="266"/>
      <c r="K257" s="266"/>
      <c r="L257" s="191"/>
    </row>
    <row r="258" spans="1:12" s="100" customFormat="1">
      <c r="A258" s="192"/>
      <c r="B258" s="192"/>
      <c r="C258" s="192"/>
      <c r="D258" s="192"/>
      <c r="E258" s="192"/>
      <c r="F258" s="82"/>
      <c r="I258" s="266"/>
      <c r="J258" s="266"/>
      <c r="K258" s="266"/>
      <c r="L258" s="191"/>
    </row>
    <row r="259" spans="1:12" s="100" customFormat="1">
      <c r="A259" s="192"/>
      <c r="B259" s="192"/>
      <c r="C259" s="192"/>
      <c r="D259" s="192"/>
      <c r="E259" s="192"/>
      <c r="F259" s="82"/>
      <c r="I259" s="266"/>
      <c r="J259" s="266"/>
      <c r="K259" s="266"/>
      <c r="L259" s="191"/>
    </row>
    <row r="260" spans="1:12" s="100" customFormat="1">
      <c r="A260" s="192"/>
      <c r="B260" s="192"/>
      <c r="C260" s="192"/>
      <c r="D260" s="192"/>
      <c r="E260" s="192"/>
      <c r="F260" s="82"/>
      <c r="I260" s="266"/>
      <c r="J260" s="266"/>
      <c r="K260" s="266"/>
      <c r="L260" s="191"/>
    </row>
    <row r="261" spans="1:12" s="100" customFormat="1">
      <c r="A261" s="192"/>
      <c r="B261" s="192"/>
      <c r="C261" s="192"/>
      <c r="D261" s="192"/>
      <c r="E261" s="192"/>
      <c r="F261" s="82"/>
      <c r="I261" s="266"/>
      <c r="J261" s="266"/>
      <c r="K261" s="266"/>
      <c r="L261" s="191"/>
    </row>
    <row r="262" spans="1:12" s="100" customFormat="1">
      <c r="A262" s="192"/>
      <c r="B262" s="192"/>
      <c r="C262" s="192"/>
      <c r="D262" s="192"/>
      <c r="E262" s="192"/>
      <c r="F262" s="82"/>
      <c r="I262" s="266"/>
      <c r="J262" s="266"/>
      <c r="K262" s="266"/>
      <c r="L262" s="191"/>
    </row>
    <row r="263" spans="1:12" s="100" customFormat="1">
      <c r="A263" s="192"/>
      <c r="B263" s="192"/>
      <c r="C263" s="192"/>
      <c r="D263" s="192"/>
      <c r="E263" s="192"/>
      <c r="F263" s="82"/>
      <c r="I263" s="266"/>
      <c r="J263" s="266"/>
      <c r="K263" s="266"/>
      <c r="L263" s="191"/>
    </row>
    <row r="264" spans="1:12" s="100" customFormat="1">
      <c r="A264" s="192"/>
      <c r="B264" s="192"/>
      <c r="C264" s="192"/>
      <c r="D264" s="192"/>
      <c r="E264" s="192"/>
      <c r="F264" s="82"/>
      <c r="I264" s="266"/>
      <c r="J264" s="266"/>
      <c r="K264" s="266"/>
      <c r="L264" s="191"/>
    </row>
    <row r="265" spans="1:12" s="100" customFormat="1">
      <c r="A265" s="192"/>
      <c r="B265" s="192"/>
      <c r="C265" s="192"/>
      <c r="D265" s="192"/>
      <c r="E265" s="192"/>
      <c r="F265" s="82"/>
      <c r="I265" s="266"/>
      <c r="J265" s="266"/>
      <c r="K265" s="266"/>
      <c r="L265" s="191"/>
    </row>
    <row r="266" spans="1:12" s="100" customFormat="1">
      <c r="A266" s="192"/>
      <c r="B266" s="192"/>
      <c r="C266" s="192"/>
      <c r="D266" s="192"/>
      <c r="E266" s="192"/>
      <c r="F266" s="82"/>
      <c r="I266" s="266"/>
      <c r="J266" s="266"/>
      <c r="K266" s="266"/>
      <c r="L266" s="191"/>
    </row>
    <row r="267" spans="1:12" s="100" customFormat="1">
      <c r="A267" s="192"/>
      <c r="B267" s="192"/>
      <c r="C267" s="192"/>
      <c r="D267" s="192"/>
      <c r="E267" s="192"/>
      <c r="F267" s="82"/>
      <c r="I267" s="266"/>
      <c r="J267" s="266"/>
      <c r="K267" s="266"/>
      <c r="L267" s="191"/>
    </row>
    <row r="268" spans="1:12" s="100" customFormat="1">
      <c r="A268" s="192"/>
      <c r="B268" s="192"/>
      <c r="C268" s="192"/>
      <c r="D268" s="192"/>
      <c r="E268" s="192"/>
      <c r="F268" s="82"/>
      <c r="I268" s="266"/>
      <c r="J268" s="266"/>
      <c r="K268" s="266"/>
      <c r="L268" s="191"/>
    </row>
    <row r="269" spans="1:12" s="100" customFormat="1">
      <c r="A269" s="192"/>
      <c r="B269" s="192"/>
      <c r="C269" s="192"/>
      <c r="D269" s="192"/>
      <c r="E269" s="192"/>
      <c r="F269" s="82"/>
      <c r="I269" s="266"/>
      <c r="J269" s="266"/>
      <c r="K269" s="266"/>
      <c r="L269" s="191"/>
    </row>
    <row r="270" spans="1:12" s="100" customFormat="1">
      <c r="A270" s="192"/>
      <c r="B270" s="192"/>
      <c r="C270" s="192"/>
      <c r="D270" s="192"/>
      <c r="E270" s="192"/>
      <c r="F270" s="82"/>
      <c r="I270" s="266"/>
      <c r="J270" s="266"/>
      <c r="K270" s="266"/>
      <c r="L270" s="191"/>
    </row>
    <row r="271" spans="1:12" s="100" customFormat="1">
      <c r="A271" s="192"/>
      <c r="B271" s="192"/>
      <c r="C271" s="192"/>
      <c r="D271" s="192"/>
      <c r="E271" s="192"/>
      <c r="F271" s="82"/>
      <c r="I271" s="266"/>
      <c r="J271" s="266"/>
      <c r="K271" s="266"/>
      <c r="L271" s="191"/>
    </row>
    <row r="272" spans="1:12" s="100" customFormat="1">
      <c r="A272" s="192"/>
      <c r="B272" s="192"/>
      <c r="C272" s="192"/>
      <c r="D272" s="192"/>
      <c r="E272" s="192"/>
      <c r="F272" s="82"/>
      <c r="I272" s="266"/>
      <c r="J272" s="266"/>
      <c r="K272" s="266"/>
      <c r="L272" s="191"/>
    </row>
    <row r="273" spans="1:12" s="100" customFormat="1">
      <c r="A273" s="192"/>
      <c r="B273" s="192"/>
      <c r="C273" s="192"/>
      <c r="D273" s="192"/>
      <c r="E273" s="192"/>
      <c r="F273" s="82"/>
      <c r="I273" s="266"/>
      <c r="J273" s="266"/>
      <c r="K273" s="266"/>
      <c r="L273" s="191"/>
    </row>
    <row r="274" spans="1:12" s="100" customFormat="1">
      <c r="A274" s="192"/>
      <c r="B274" s="192"/>
      <c r="C274" s="192"/>
      <c r="D274" s="192"/>
      <c r="E274" s="192"/>
      <c r="F274" s="82"/>
      <c r="I274" s="266"/>
      <c r="J274" s="266"/>
      <c r="K274" s="266"/>
      <c r="L274" s="191"/>
    </row>
    <row r="275" spans="1:12" s="100" customFormat="1">
      <c r="A275" s="192"/>
      <c r="B275" s="192"/>
      <c r="C275" s="192"/>
      <c r="D275" s="192"/>
      <c r="E275" s="192"/>
      <c r="F275" s="82"/>
      <c r="I275" s="266"/>
      <c r="J275" s="266"/>
      <c r="K275" s="266"/>
      <c r="L275" s="191"/>
    </row>
    <row r="276" spans="1:12" s="100" customFormat="1">
      <c r="A276" s="192"/>
      <c r="B276" s="192"/>
      <c r="C276" s="192"/>
      <c r="D276" s="192"/>
      <c r="E276" s="192"/>
      <c r="F276" s="82"/>
      <c r="I276" s="266"/>
      <c r="J276" s="266"/>
      <c r="K276" s="266"/>
      <c r="L276" s="191"/>
    </row>
    <row r="277" spans="1:12" s="100" customFormat="1">
      <c r="A277" s="192"/>
      <c r="B277" s="192"/>
      <c r="C277" s="192"/>
      <c r="D277" s="192"/>
      <c r="E277" s="192"/>
      <c r="F277" s="82"/>
      <c r="I277" s="266"/>
      <c r="J277" s="266"/>
      <c r="K277" s="266"/>
      <c r="L277" s="191"/>
    </row>
    <row r="278" spans="1:12" s="100" customFormat="1">
      <c r="A278" s="192"/>
      <c r="B278" s="192"/>
      <c r="C278" s="192"/>
      <c r="D278" s="192"/>
      <c r="E278" s="192"/>
      <c r="F278" s="82"/>
      <c r="I278" s="266"/>
      <c r="J278" s="266"/>
      <c r="K278" s="266"/>
      <c r="L278" s="191"/>
    </row>
    <row r="279" spans="1:12" s="100" customFormat="1">
      <c r="A279" s="192"/>
      <c r="B279" s="192"/>
      <c r="C279" s="192"/>
      <c r="D279" s="192"/>
      <c r="E279" s="192"/>
      <c r="F279" s="82"/>
      <c r="I279" s="266"/>
      <c r="J279" s="266"/>
      <c r="K279" s="266"/>
      <c r="L279" s="191"/>
    </row>
    <row r="280" spans="1:12" s="100" customFormat="1">
      <c r="A280" s="192"/>
      <c r="B280" s="192"/>
      <c r="C280" s="192"/>
      <c r="D280" s="192"/>
      <c r="E280" s="192"/>
      <c r="F280" s="82"/>
      <c r="I280" s="266"/>
      <c r="J280" s="266"/>
      <c r="K280" s="266"/>
      <c r="L280" s="191"/>
    </row>
    <row r="281" spans="1:12" s="100" customFormat="1">
      <c r="A281" s="192"/>
      <c r="B281" s="192"/>
      <c r="C281" s="192"/>
      <c r="D281" s="192"/>
      <c r="E281" s="192"/>
      <c r="F281" s="82"/>
      <c r="I281" s="266"/>
      <c r="J281" s="266"/>
      <c r="K281" s="266"/>
      <c r="L281" s="191"/>
    </row>
    <row r="282" spans="1:12" s="100" customFormat="1">
      <c r="A282" s="192"/>
      <c r="B282" s="192"/>
      <c r="C282" s="192"/>
      <c r="D282" s="192"/>
      <c r="E282" s="192"/>
      <c r="F282" s="82"/>
      <c r="I282" s="266"/>
      <c r="J282" s="266"/>
      <c r="K282" s="266"/>
      <c r="L282" s="191"/>
    </row>
    <row r="283" spans="1:12" s="100" customFormat="1">
      <c r="A283" s="192"/>
      <c r="B283" s="192"/>
      <c r="C283" s="192"/>
      <c r="D283" s="192"/>
      <c r="E283" s="192"/>
      <c r="F283" s="82"/>
      <c r="I283" s="266"/>
      <c r="J283" s="266"/>
      <c r="K283" s="266"/>
      <c r="L283" s="191"/>
    </row>
    <row r="284" spans="1:12" s="100" customFormat="1">
      <c r="A284" s="192"/>
      <c r="B284" s="192"/>
      <c r="C284" s="192"/>
      <c r="D284" s="192"/>
      <c r="E284" s="192"/>
      <c r="F284" s="82"/>
      <c r="I284" s="266"/>
      <c r="J284" s="266"/>
      <c r="K284" s="266"/>
      <c r="L284" s="191"/>
    </row>
  </sheetData>
  <mergeCells count="32">
    <mergeCell ref="A95:H95"/>
    <mergeCell ref="A4:J4"/>
    <mergeCell ref="K4:L4"/>
    <mergeCell ref="A6:H7"/>
    <mergeCell ref="I6:I7"/>
    <mergeCell ref="J6:J7"/>
    <mergeCell ref="K6:L6"/>
    <mergeCell ref="C31:F31"/>
    <mergeCell ref="A40:H40"/>
    <mergeCell ref="C49:F49"/>
    <mergeCell ref="A89:H89"/>
    <mergeCell ref="A93:H93"/>
    <mergeCell ref="D148:F148"/>
    <mergeCell ref="A101:H101"/>
    <mergeCell ref="A105:J105"/>
    <mergeCell ref="K105:L105"/>
    <mergeCell ref="A107:H108"/>
    <mergeCell ref="I107:I108"/>
    <mergeCell ref="J107:J108"/>
    <mergeCell ref="K107:L107"/>
    <mergeCell ref="A127:H127"/>
    <mergeCell ref="A134:H134"/>
    <mergeCell ref="A138:H138"/>
    <mergeCell ref="D146:F146"/>
    <mergeCell ref="D147:F147"/>
    <mergeCell ref="A171:H171"/>
    <mergeCell ref="D149:F149"/>
    <mergeCell ref="D150:F150"/>
    <mergeCell ref="D151:F151"/>
    <mergeCell ref="A159:H159"/>
    <mergeCell ref="A163:H163"/>
    <mergeCell ref="A165:H165"/>
  </mergeCells>
  <printOptions horizontalCentered="1"/>
  <pageMargins left="0.27559055118110237" right="0.31496062992125984" top="0.35433070866141736" bottom="0.43307086614173229" header="0.27559055118110237" footer="0.19685039370078741"/>
  <pageSetup paperSize="9" scale="73" fitToHeight="2" orientation="portrait" r:id="rId1"/>
  <headerFooter alignWithMargins="0"/>
  <rowBreaks count="2" manualBreakCount="2">
    <brk id="10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"/>
  <sheetViews>
    <sheetView zoomScale="130" zoomScaleNormal="130" workbookViewId="0">
      <pane xSplit="3" ySplit="7" topLeftCell="F104" activePane="bottomRight" state="frozen"/>
      <selection activeCell="E10" sqref="E10"/>
      <selection pane="topRight" activeCell="E10" sqref="E10"/>
      <selection pane="bottomLeft" activeCell="E10" sqref="E10"/>
      <selection pane="bottomRight" activeCell="F3" sqref="F3:G122"/>
    </sheetView>
  </sheetViews>
  <sheetFormatPr defaultColWidth="9.140625" defaultRowHeight="12.75"/>
  <cols>
    <col min="1" max="1" width="2.28515625" style="44" customWidth="1"/>
    <col min="2" max="2" width="1.7109375" style="44" customWidth="1"/>
    <col min="3" max="3" width="62" style="4" customWidth="1"/>
    <col min="4" max="4" width="13.7109375" style="236" customWidth="1"/>
    <col min="5" max="5" width="13.7109375" style="196" customWidth="1"/>
    <col min="6" max="16384" width="9.140625" style="4"/>
  </cols>
  <sheetData>
    <row r="1" spans="1:7" customFormat="1">
      <c r="A1" s="347" t="s">
        <v>297</v>
      </c>
      <c r="B1" s="348"/>
      <c r="D1" s="349"/>
      <c r="E1" s="349"/>
      <c r="F1" s="349"/>
      <c r="G1" s="350"/>
    </row>
    <row r="2" spans="1:7" customFormat="1">
      <c r="A2" s="351" t="s">
        <v>298</v>
      </c>
      <c r="B2" s="348"/>
      <c r="D2" s="349"/>
      <c r="E2" s="349"/>
      <c r="F2" s="349"/>
      <c r="G2" s="350"/>
    </row>
    <row r="3" spans="1:7" ht="15.75">
      <c r="A3" s="1"/>
      <c r="B3" s="1"/>
      <c r="C3" s="2"/>
      <c r="D3" s="194"/>
      <c r="E3" s="195"/>
      <c r="F3" s="196"/>
      <c r="G3" s="3"/>
    </row>
    <row r="4" spans="1:7" s="5" customFormat="1" ht="20.25">
      <c r="A4" s="285" t="s">
        <v>0</v>
      </c>
      <c r="B4" s="286"/>
      <c r="C4" s="286"/>
      <c r="D4" s="197"/>
      <c r="E4" s="197"/>
      <c r="F4" s="287" t="s">
        <v>1</v>
      </c>
      <c r="G4" s="287"/>
    </row>
    <row r="5" spans="1:7" s="5" customFormat="1" ht="8.25" customHeight="1" thickBot="1">
      <c r="A5" s="6"/>
      <c r="B5" s="6"/>
      <c r="C5" s="7"/>
      <c r="D5" s="198"/>
      <c r="E5" s="198"/>
      <c r="F5" s="199"/>
      <c r="G5" s="8"/>
    </row>
    <row r="6" spans="1:7" s="5" customFormat="1" ht="25.5" customHeight="1">
      <c r="A6" s="288" t="s">
        <v>126</v>
      </c>
      <c r="B6" s="289"/>
      <c r="C6" s="289"/>
      <c r="D6" s="292" t="s">
        <v>294</v>
      </c>
      <c r="E6" s="292" t="s">
        <v>127</v>
      </c>
      <c r="F6" s="294" t="s">
        <v>295</v>
      </c>
      <c r="G6" s="295"/>
    </row>
    <row r="7" spans="1:7" s="5" customFormat="1">
      <c r="A7" s="290"/>
      <c r="B7" s="291"/>
      <c r="C7" s="291"/>
      <c r="D7" s="293"/>
      <c r="E7" s="293"/>
      <c r="F7" s="284" t="s">
        <v>2</v>
      </c>
      <c r="G7" s="51" t="s">
        <v>3</v>
      </c>
    </row>
    <row r="8" spans="1:7">
      <c r="A8" s="9"/>
      <c r="B8" s="10"/>
      <c r="C8" s="11"/>
      <c r="D8" s="200"/>
      <c r="E8" s="201"/>
      <c r="F8" s="202"/>
      <c r="G8" s="52"/>
    </row>
    <row r="9" spans="1:7">
      <c r="A9" s="12" t="s">
        <v>4</v>
      </c>
      <c r="B9" s="13"/>
      <c r="C9" s="14" t="s">
        <v>5</v>
      </c>
      <c r="D9" s="203"/>
      <c r="E9" s="204"/>
      <c r="F9" s="205"/>
      <c r="G9" s="53"/>
    </row>
    <row r="10" spans="1:7">
      <c r="A10" s="12"/>
      <c r="B10" s="13"/>
      <c r="C10" s="15"/>
      <c r="D10" s="206"/>
      <c r="E10" s="207"/>
      <c r="F10" s="205"/>
      <c r="G10" s="53"/>
    </row>
    <row r="11" spans="1:7" s="2" customFormat="1">
      <c r="A11" s="12">
        <v>1</v>
      </c>
      <c r="B11" s="14" t="s">
        <v>6</v>
      </c>
      <c r="C11" s="14"/>
      <c r="D11" s="208">
        <f>D12+D13+D20+D25</f>
        <v>39418476</v>
      </c>
      <c r="E11" s="208">
        <f>E12+E13+E20+E25</f>
        <v>35810925</v>
      </c>
      <c r="F11" s="208">
        <f>+D11-E11</f>
        <v>3607551</v>
      </c>
      <c r="G11" s="54">
        <f>+F11/E11</f>
        <v>0.1007388387761556</v>
      </c>
    </row>
    <row r="12" spans="1:7">
      <c r="A12" s="16"/>
      <c r="B12" s="17" t="s">
        <v>7</v>
      </c>
      <c r="C12" s="17"/>
      <c r="D12" s="209">
        <v>24926861</v>
      </c>
      <c r="E12" s="209">
        <v>25167180</v>
      </c>
      <c r="F12" s="210">
        <f t="shared" ref="F12:F36" si="0">+D12-E12</f>
        <v>-240319</v>
      </c>
      <c r="G12" s="55">
        <f t="shared" ref="G12:G75" si="1">+F12/E12</f>
        <v>-9.5489045653903218E-3</v>
      </c>
    </row>
    <row r="13" spans="1:7">
      <c r="A13" s="12"/>
      <c r="B13" s="17" t="s">
        <v>8</v>
      </c>
      <c r="C13" s="17"/>
      <c r="D13" s="209">
        <v>317949</v>
      </c>
      <c r="E13" s="209">
        <v>269600</v>
      </c>
      <c r="F13" s="210">
        <f t="shared" si="0"/>
        <v>48349</v>
      </c>
      <c r="G13" s="55">
        <f t="shared" si="1"/>
        <v>0.17933605341246292</v>
      </c>
    </row>
    <row r="14" spans="1:7">
      <c r="A14" s="12"/>
      <c r="B14" s="18"/>
      <c r="C14" s="46" t="s">
        <v>9</v>
      </c>
      <c r="D14" s="209">
        <v>66036</v>
      </c>
      <c r="E14" s="209">
        <v>3570</v>
      </c>
      <c r="F14" s="211">
        <f t="shared" si="0"/>
        <v>62466</v>
      </c>
      <c r="G14" s="56">
        <f t="shared" si="1"/>
        <v>17.497478991596637</v>
      </c>
    </row>
    <row r="15" spans="1:7" ht="22.5">
      <c r="A15" s="16"/>
      <c r="B15" s="18"/>
      <c r="C15" s="46" t="s">
        <v>10</v>
      </c>
      <c r="D15" s="209">
        <v>0</v>
      </c>
      <c r="E15" s="209">
        <v>0</v>
      </c>
      <c r="F15" s="211">
        <f t="shared" si="0"/>
        <v>0</v>
      </c>
      <c r="G15" s="56">
        <v>0</v>
      </c>
    </row>
    <row r="16" spans="1:7" ht="22.5">
      <c r="A16" s="12"/>
      <c r="B16" s="18"/>
      <c r="C16" s="46" t="s">
        <v>11</v>
      </c>
      <c r="D16" s="209">
        <v>0</v>
      </c>
      <c r="E16" s="209">
        <v>0</v>
      </c>
      <c r="F16" s="211">
        <f t="shared" si="0"/>
        <v>0</v>
      </c>
      <c r="G16" s="56">
        <v>0</v>
      </c>
    </row>
    <row r="17" spans="1:7">
      <c r="A17" s="16"/>
      <c r="B17" s="18"/>
      <c r="C17" s="46" t="s">
        <v>12</v>
      </c>
      <c r="D17" s="209">
        <v>251913</v>
      </c>
      <c r="E17" s="209">
        <v>266030</v>
      </c>
      <c r="F17" s="211">
        <f t="shared" si="0"/>
        <v>-14117</v>
      </c>
      <c r="G17" s="56">
        <f t="shared" si="1"/>
        <v>-5.3065443746945835E-2</v>
      </c>
    </row>
    <row r="18" spans="1:7">
      <c r="A18" s="16"/>
      <c r="B18" s="18"/>
      <c r="C18" s="46" t="s">
        <v>13</v>
      </c>
      <c r="D18" s="209">
        <v>0</v>
      </c>
      <c r="E18" s="209">
        <v>0</v>
      </c>
      <c r="F18" s="211">
        <f t="shared" si="0"/>
        <v>0</v>
      </c>
      <c r="G18" s="56">
        <v>0</v>
      </c>
    </row>
    <row r="19" spans="1:7">
      <c r="A19" s="12"/>
      <c r="B19" s="18"/>
      <c r="C19" s="46" t="s">
        <v>14</v>
      </c>
      <c r="D19" s="209">
        <v>0</v>
      </c>
      <c r="E19" s="209">
        <v>0</v>
      </c>
      <c r="F19" s="211">
        <f t="shared" si="0"/>
        <v>0</v>
      </c>
      <c r="G19" s="56">
        <v>0</v>
      </c>
    </row>
    <row r="20" spans="1:7">
      <c r="A20" s="16"/>
      <c r="B20" s="18" t="s">
        <v>15</v>
      </c>
      <c r="C20" s="17"/>
      <c r="D20" s="209">
        <v>14170166</v>
      </c>
      <c r="E20" s="209">
        <v>10224145</v>
      </c>
      <c r="F20" s="210">
        <f t="shared" si="0"/>
        <v>3946021</v>
      </c>
      <c r="G20" s="55">
        <f t="shared" si="1"/>
        <v>0.38595119689714885</v>
      </c>
    </row>
    <row r="21" spans="1:7">
      <c r="A21" s="16"/>
      <c r="B21" s="18"/>
      <c r="C21" s="17" t="s">
        <v>16</v>
      </c>
      <c r="D21" s="209">
        <v>2721154</v>
      </c>
      <c r="E21" s="209">
        <v>2733475</v>
      </c>
      <c r="F21" s="211">
        <f t="shared" si="0"/>
        <v>-12321</v>
      </c>
      <c r="G21" s="56">
        <f t="shared" si="1"/>
        <v>-4.5074493090297152E-3</v>
      </c>
    </row>
    <row r="22" spans="1:7">
      <c r="A22" s="16"/>
      <c r="B22" s="18"/>
      <c r="C22" s="17" t="s">
        <v>17</v>
      </c>
      <c r="D22" s="209">
        <v>4261229</v>
      </c>
      <c r="E22" s="209">
        <v>3156701</v>
      </c>
      <c r="F22" s="211">
        <f t="shared" si="0"/>
        <v>1104528</v>
      </c>
      <c r="G22" s="56">
        <f t="shared" si="1"/>
        <v>0.34989946783049775</v>
      </c>
    </row>
    <row r="23" spans="1:7">
      <c r="A23" s="16"/>
      <c r="B23" s="18"/>
      <c r="C23" s="17" t="s">
        <v>18</v>
      </c>
      <c r="D23" s="209">
        <v>107034</v>
      </c>
      <c r="E23" s="209">
        <v>478724</v>
      </c>
      <c r="F23" s="211">
        <f t="shared" si="0"/>
        <v>-371690</v>
      </c>
      <c r="G23" s="56">
        <f t="shared" si="1"/>
        <v>-0.77641814490186412</v>
      </c>
    </row>
    <row r="24" spans="1:7">
      <c r="A24" s="16"/>
      <c r="B24" s="18"/>
      <c r="C24" s="17" t="s">
        <v>19</v>
      </c>
      <c r="D24" s="209">
        <v>7080749</v>
      </c>
      <c r="E24" s="209">
        <v>3855245</v>
      </c>
      <c r="F24" s="211">
        <f t="shared" si="0"/>
        <v>3225504</v>
      </c>
      <c r="G24" s="56">
        <f t="shared" si="1"/>
        <v>0.83665344225853355</v>
      </c>
    </row>
    <row r="25" spans="1:7">
      <c r="A25" s="16"/>
      <c r="B25" s="18" t="s">
        <v>20</v>
      </c>
      <c r="C25" s="17"/>
      <c r="D25" s="209">
        <v>3500</v>
      </c>
      <c r="E25" s="209">
        <v>150000</v>
      </c>
      <c r="F25" s="211">
        <f t="shared" si="0"/>
        <v>-146500</v>
      </c>
      <c r="G25" s="56">
        <f t="shared" si="1"/>
        <v>-0.97666666666666668</v>
      </c>
    </row>
    <row r="26" spans="1:7" s="2" customFormat="1">
      <c r="A26" s="12">
        <v>2</v>
      </c>
      <c r="B26" s="14" t="s">
        <v>21</v>
      </c>
      <c r="C26" s="14"/>
      <c r="D26" s="212">
        <v>0</v>
      </c>
      <c r="E26" s="212">
        <v>0</v>
      </c>
      <c r="F26" s="208">
        <f t="shared" si="0"/>
        <v>0</v>
      </c>
      <c r="G26" s="54">
        <v>0</v>
      </c>
    </row>
    <row r="27" spans="1:7" s="2" customFormat="1">
      <c r="A27" s="12">
        <v>3</v>
      </c>
      <c r="B27" s="14" t="s">
        <v>22</v>
      </c>
      <c r="C27" s="14"/>
      <c r="D27" s="212">
        <v>5348559</v>
      </c>
      <c r="E27" s="212">
        <v>5788816</v>
      </c>
      <c r="F27" s="208">
        <f t="shared" si="0"/>
        <v>-440257</v>
      </c>
      <c r="G27" s="54">
        <f t="shared" si="1"/>
        <v>-7.6053030533359503E-2</v>
      </c>
    </row>
    <row r="28" spans="1:7" s="2" customFormat="1">
      <c r="A28" s="12">
        <v>4</v>
      </c>
      <c r="B28" s="14" t="s">
        <v>23</v>
      </c>
      <c r="C28" s="14"/>
      <c r="D28" s="208">
        <f>SUM(D29:D31)</f>
        <v>80091295</v>
      </c>
      <c r="E28" s="208">
        <f>SUM(E29:E31)</f>
        <v>78668328</v>
      </c>
      <c r="F28" s="208">
        <f t="shared" si="0"/>
        <v>1422967</v>
      </c>
      <c r="G28" s="54">
        <f t="shared" si="1"/>
        <v>1.8088181561453805E-2</v>
      </c>
    </row>
    <row r="29" spans="1:7">
      <c r="A29" s="12"/>
      <c r="B29" s="17" t="s">
        <v>24</v>
      </c>
      <c r="C29" s="19"/>
      <c r="D29" s="209">
        <v>77632761</v>
      </c>
      <c r="E29" s="209">
        <v>76117935</v>
      </c>
      <c r="F29" s="211">
        <f t="shared" si="0"/>
        <v>1514826</v>
      </c>
      <c r="G29" s="56">
        <f t="shared" si="1"/>
        <v>1.9901039091509774E-2</v>
      </c>
    </row>
    <row r="30" spans="1:7">
      <c r="A30" s="16"/>
      <c r="B30" s="17" t="s">
        <v>25</v>
      </c>
      <c r="C30" s="19"/>
      <c r="D30" s="209">
        <v>1239952</v>
      </c>
      <c r="E30" s="209">
        <v>1400871</v>
      </c>
      <c r="F30" s="211">
        <f t="shared" si="0"/>
        <v>-160919</v>
      </c>
      <c r="G30" s="56">
        <f t="shared" si="1"/>
        <v>-0.11487067688602305</v>
      </c>
    </row>
    <row r="31" spans="1:7">
      <c r="A31" s="12"/>
      <c r="B31" s="17" t="s">
        <v>26</v>
      </c>
      <c r="C31" s="19"/>
      <c r="D31" s="209">
        <v>1218582</v>
      </c>
      <c r="E31" s="209">
        <v>1149522</v>
      </c>
      <c r="F31" s="211">
        <f t="shared" si="0"/>
        <v>69060</v>
      </c>
      <c r="G31" s="56">
        <f t="shared" si="1"/>
        <v>6.0077145109010528E-2</v>
      </c>
    </row>
    <row r="32" spans="1:7" s="2" customFormat="1">
      <c r="A32" s="12">
        <v>5</v>
      </c>
      <c r="B32" s="14" t="s">
        <v>27</v>
      </c>
      <c r="C32" s="14"/>
      <c r="D32" s="212">
        <v>2960990</v>
      </c>
      <c r="E32" s="212">
        <v>859055</v>
      </c>
      <c r="F32" s="208">
        <f t="shared" si="0"/>
        <v>2101935</v>
      </c>
      <c r="G32" s="54">
        <f t="shared" si="1"/>
        <v>2.4467990990099584</v>
      </c>
    </row>
    <row r="33" spans="1:7" s="2" customFormat="1">
      <c r="A33" s="12">
        <v>6</v>
      </c>
      <c r="B33" s="14" t="s">
        <v>28</v>
      </c>
      <c r="C33" s="14"/>
      <c r="D33" s="212">
        <v>645991</v>
      </c>
      <c r="E33" s="212">
        <v>798953</v>
      </c>
      <c r="F33" s="208">
        <f t="shared" si="0"/>
        <v>-152962</v>
      </c>
      <c r="G33" s="54">
        <f t="shared" si="1"/>
        <v>-0.19145306419776884</v>
      </c>
    </row>
    <row r="34" spans="1:7" s="2" customFormat="1">
      <c r="A34" s="12">
        <v>7</v>
      </c>
      <c r="B34" s="14" t="s">
        <v>29</v>
      </c>
      <c r="C34" s="14"/>
      <c r="D34" s="212">
        <v>4523665</v>
      </c>
      <c r="E34" s="212">
        <v>4777847</v>
      </c>
      <c r="F34" s="208">
        <f t="shared" si="0"/>
        <v>-254182</v>
      </c>
      <c r="G34" s="54">
        <f t="shared" si="1"/>
        <v>-5.32001129378986E-2</v>
      </c>
    </row>
    <row r="35" spans="1:7" s="2" customFormat="1">
      <c r="A35" s="12">
        <v>8</v>
      </c>
      <c r="B35" s="14" t="s">
        <v>30</v>
      </c>
      <c r="C35" s="14"/>
      <c r="D35" s="212">
        <v>0</v>
      </c>
      <c r="E35" s="212">
        <v>0</v>
      </c>
      <c r="F35" s="213">
        <f t="shared" si="0"/>
        <v>0</v>
      </c>
      <c r="G35" s="57">
        <v>0</v>
      </c>
    </row>
    <row r="36" spans="1:7" s="2" customFormat="1">
      <c r="A36" s="12">
        <v>9</v>
      </c>
      <c r="B36" s="14" t="s">
        <v>31</v>
      </c>
      <c r="C36" s="14"/>
      <c r="D36" s="212">
        <v>157772</v>
      </c>
      <c r="E36" s="212">
        <v>214547</v>
      </c>
      <c r="F36" s="213">
        <f t="shared" si="0"/>
        <v>-56775</v>
      </c>
      <c r="G36" s="57">
        <f t="shared" si="1"/>
        <v>-0.26462733107431008</v>
      </c>
    </row>
    <row r="37" spans="1:7" s="2" customFormat="1">
      <c r="A37" s="296" t="s">
        <v>32</v>
      </c>
      <c r="B37" s="297"/>
      <c r="C37" s="297"/>
      <c r="D37" s="214">
        <f>D11+D26+D27+D28+SUM(D32:D36)</f>
        <v>133146748</v>
      </c>
      <c r="E37" s="214">
        <f>E11+E26+E27+E28+SUM(E32:E36)</f>
        <v>126918471</v>
      </c>
      <c r="F37" s="215">
        <f>+D37-E37</f>
        <v>6228277</v>
      </c>
      <c r="G37" s="47">
        <f t="shared" si="1"/>
        <v>4.9073054149856563E-2</v>
      </c>
    </row>
    <row r="38" spans="1:7">
      <c r="A38" s="16"/>
      <c r="B38" s="20"/>
      <c r="C38" s="15"/>
      <c r="D38" s="216"/>
      <c r="E38" s="216"/>
      <c r="F38" s="211"/>
      <c r="G38" s="56"/>
    </row>
    <row r="39" spans="1:7" s="2" customFormat="1">
      <c r="A39" s="12" t="s">
        <v>33</v>
      </c>
      <c r="B39" s="13"/>
      <c r="C39" s="21" t="s">
        <v>34</v>
      </c>
      <c r="D39" s="217"/>
      <c r="E39" s="217"/>
      <c r="F39" s="213"/>
      <c r="G39" s="57"/>
    </row>
    <row r="40" spans="1:7" s="2" customFormat="1">
      <c r="A40" s="12">
        <v>1</v>
      </c>
      <c r="B40" s="14" t="s">
        <v>35</v>
      </c>
      <c r="C40" s="22"/>
      <c r="D40" s="217">
        <f>SUM(D41:D42)</f>
        <v>47790335</v>
      </c>
      <c r="E40" s="217">
        <f>SUM(E41:E42)</f>
        <v>45546042</v>
      </c>
      <c r="F40" s="213">
        <f>+D40-E40</f>
        <v>2244293</v>
      </c>
      <c r="G40" s="57">
        <f t="shared" si="1"/>
        <v>4.9275258649258698E-2</v>
      </c>
    </row>
    <row r="41" spans="1:7">
      <c r="A41" s="12"/>
      <c r="B41" s="17" t="s">
        <v>36</v>
      </c>
      <c r="C41" s="19"/>
      <c r="D41" s="209">
        <v>46535210</v>
      </c>
      <c r="E41" s="209">
        <v>44444721</v>
      </c>
      <c r="F41" s="211">
        <f t="shared" ref="F41:F104" si="2">+D41-E41</f>
        <v>2090489</v>
      </c>
      <c r="G41" s="56">
        <f t="shared" si="1"/>
        <v>4.7035709820295646E-2</v>
      </c>
    </row>
    <row r="42" spans="1:7">
      <c r="A42" s="16"/>
      <c r="B42" s="17" t="s">
        <v>37</v>
      </c>
      <c r="C42" s="19"/>
      <c r="D42" s="209">
        <v>1255125</v>
      </c>
      <c r="E42" s="209">
        <v>1101321</v>
      </c>
      <c r="F42" s="211">
        <f t="shared" si="2"/>
        <v>153804</v>
      </c>
      <c r="G42" s="56">
        <f t="shared" si="1"/>
        <v>0.13965410629598454</v>
      </c>
    </row>
    <row r="43" spans="1:7" s="2" customFormat="1">
      <c r="A43" s="12">
        <v>2</v>
      </c>
      <c r="B43" s="14" t="s">
        <v>38</v>
      </c>
      <c r="C43" s="22"/>
      <c r="D43" s="217">
        <f>SUM(D44:D60)</f>
        <v>8022018</v>
      </c>
      <c r="E43" s="217">
        <f>SUM(E44:E60)</f>
        <v>6794791</v>
      </c>
      <c r="F43" s="213">
        <f t="shared" si="2"/>
        <v>1227227</v>
      </c>
      <c r="G43" s="57">
        <f t="shared" si="1"/>
        <v>0.18061291362751261</v>
      </c>
    </row>
    <row r="44" spans="1:7">
      <c r="A44" s="16"/>
      <c r="B44" s="18" t="s">
        <v>39</v>
      </c>
      <c r="C44" s="17"/>
      <c r="D44" s="209">
        <v>0</v>
      </c>
      <c r="E44" s="209">
        <v>0</v>
      </c>
      <c r="F44" s="211">
        <f t="shared" si="2"/>
        <v>0</v>
      </c>
      <c r="G44" s="56">
        <v>0</v>
      </c>
    </row>
    <row r="45" spans="1:7">
      <c r="A45" s="16"/>
      <c r="B45" s="18" t="s">
        <v>40</v>
      </c>
      <c r="C45" s="17"/>
      <c r="D45" s="209">
        <v>0</v>
      </c>
      <c r="E45" s="209">
        <v>0</v>
      </c>
      <c r="F45" s="211">
        <f t="shared" si="2"/>
        <v>0</v>
      </c>
      <c r="G45" s="56">
        <v>0</v>
      </c>
    </row>
    <row r="46" spans="1:7">
      <c r="A46" s="16"/>
      <c r="B46" s="18" t="s">
        <v>41</v>
      </c>
      <c r="C46" s="17"/>
      <c r="D46" s="209">
        <v>672494</v>
      </c>
      <c r="E46" s="209">
        <v>633728</v>
      </c>
      <c r="F46" s="211">
        <f t="shared" si="2"/>
        <v>38766</v>
      </c>
      <c r="G46" s="56">
        <f t="shared" si="1"/>
        <v>6.1171354271864271E-2</v>
      </c>
    </row>
    <row r="47" spans="1:7">
      <c r="A47" s="16"/>
      <c r="B47" s="18" t="s">
        <v>42</v>
      </c>
      <c r="C47" s="17"/>
      <c r="D47" s="209">
        <v>0</v>
      </c>
      <c r="E47" s="209">
        <v>0</v>
      </c>
      <c r="F47" s="211">
        <f t="shared" si="2"/>
        <v>0</v>
      </c>
      <c r="G47" s="56">
        <v>0</v>
      </c>
    </row>
    <row r="48" spans="1:7">
      <c r="A48" s="16"/>
      <c r="B48" s="18" t="s">
        <v>43</v>
      </c>
      <c r="C48" s="17"/>
      <c r="D48" s="209">
        <v>0</v>
      </c>
      <c r="E48" s="209">
        <v>0</v>
      </c>
      <c r="F48" s="211">
        <f t="shared" si="2"/>
        <v>0</v>
      </c>
      <c r="G48" s="56">
        <v>0</v>
      </c>
    </row>
    <row r="49" spans="1:7">
      <c r="A49" s="16"/>
      <c r="B49" s="18" t="s">
        <v>44</v>
      </c>
      <c r="C49" s="17"/>
      <c r="D49" s="209">
        <v>0</v>
      </c>
      <c r="E49" s="209">
        <v>0</v>
      </c>
      <c r="F49" s="211">
        <f t="shared" si="2"/>
        <v>0</v>
      </c>
      <c r="G49" s="56">
        <v>0</v>
      </c>
    </row>
    <row r="50" spans="1:7">
      <c r="A50" s="16"/>
      <c r="B50" s="18" t="s">
        <v>45</v>
      </c>
      <c r="C50" s="17"/>
      <c r="D50" s="209">
        <v>2243706</v>
      </c>
      <c r="E50" s="209">
        <v>0</v>
      </c>
      <c r="F50" s="211">
        <f t="shared" si="2"/>
        <v>2243706</v>
      </c>
      <c r="G50" s="56">
        <v>1</v>
      </c>
    </row>
    <row r="51" spans="1:7">
      <c r="A51" s="16"/>
      <c r="B51" s="18" t="s">
        <v>46</v>
      </c>
      <c r="C51" s="17"/>
      <c r="D51" s="209">
        <v>0</v>
      </c>
      <c r="E51" s="209">
        <v>0</v>
      </c>
      <c r="F51" s="211">
        <f t="shared" si="2"/>
        <v>0</v>
      </c>
      <c r="G51" s="56">
        <v>0</v>
      </c>
    </row>
    <row r="52" spans="1:7">
      <c r="A52" s="16"/>
      <c r="B52" s="18" t="s">
        <v>47</v>
      </c>
      <c r="C52" s="17"/>
      <c r="D52" s="209">
        <v>652614</v>
      </c>
      <c r="E52" s="209">
        <v>0</v>
      </c>
      <c r="F52" s="211">
        <f t="shared" si="2"/>
        <v>652614</v>
      </c>
      <c r="G52" s="56">
        <v>1</v>
      </c>
    </row>
    <row r="53" spans="1:7">
      <c r="A53" s="16"/>
      <c r="B53" s="18" t="s">
        <v>48</v>
      </c>
      <c r="C53" s="17"/>
      <c r="D53" s="209">
        <v>0</v>
      </c>
      <c r="E53" s="209">
        <v>0</v>
      </c>
      <c r="F53" s="211">
        <f t="shared" si="2"/>
        <v>0</v>
      </c>
      <c r="G53" s="56">
        <v>0</v>
      </c>
    </row>
    <row r="54" spans="1:7">
      <c r="A54" s="16"/>
      <c r="B54" s="18" t="s">
        <v>49</v>
      </c>
      <c r="C54" s="17"/>
      <c r="D54" s="209">
        <v>35842</v>
      </c>
      <c r="E54" s="209">
        <v>32302</v>
      </c>
      <c r="F54" s="211">
        <f t="shared" si="2"/>
        <v>3540</v>
      </c>
      <c r="G54" s="56">
        <f t="shared" si="1"/>
        <v>0.10959073741563991</v>
      </c>
    </row>
    <row r="55" spans="1:7">
      <c r="A55" s="16"/>
      <c r="B55" s="18" t="s">
        <v>50</v>
      </c>
      <c r="C55" s="17"/>
      <c r="D55" s="209">
        <v>6278</v>
      </c>
      <c r="E55" s="209">
        <v>0</v>
      </c>
      <c r="F55" s="211">
        <f t="shared" si="2"/>
        <v>6278</v>
      </c>
      <c r="G55" s="56">
        <v>1</v>
      </c>
    </row>
    <row r="56" spans="1:7">
      <c r="A56" s="16"/>
      <c r="B56" s="18" t="s">
        <v>51</v>
      </c>
      <c r="C56" s="17"/>
      <c r="D56" s="209">
        <v>1012123</v>
      </c>
      <c r="E56" s="209">
        <v>1128030</v>
      </c>
      <c r="F56" s="211">
        <f t="shared" si="2"/>
        <v>-115907</v>
      </c>
      <c r="G56" s="56">
        <f t="shared" si="1"/>
        <v>-0.10275169986613832</v>
      </c>
    </row>
    <row r="57" spans="1:7">
      <c r="A57" s="16"/>
      <c r="B57" s="18" t="s">
        <v>52</v>
      </c>
      <c r="C57" s="17"/>
      <c r="D57" s="209">
        <v>770252</v>
      </c>
      <c r="E57" s="209">
        <v>484042</v>
      </c>
      <c r="F57" s="211">
        <f t="shared" si="2"/>
        <v>286210</v>
      </c>
      <c r="G57" s="56">
        <f t="shared" si="1"/>
        <v>0.59129166477289163</v>
      </c>
    </row>
    <row r="58" spans="1:7">
      <c r="A58" s="16"/>
      <c r="B58" s="300" t="s">
        <v>53</v>
      </c>
      <c r="C58" s="301"/>
      <c r="D58" s="209">
        <v>2603457</v>
      </c>
      <c r="E58" s="209">
        <v>4469500</v>
      </c>
      <c r="F58" s="211">
        <f t="shared" si="2"/>
        <v>-1866043</v>
      </c>
      <c r="G58" s="56">
        <f t="shared" si="1"/>
        <v>-0.41750598500950892</v>
      </c>
    </row>
    <row r="59" spans="1:7">
      <c r="A59" s="16"/>
      <c r="B59" s="18" t="s">
        <v>54</v>
      </c>
      <c r="C59" s="17"/>
      <c r="D59" s="209">
        <v>25252</v>
      </c>
      <c r="E59" s="209">
        <v>47189</v>
      </c>
      <c r="F59" s="211">
        <f t="shared" si="2"/>
        <v>-21937</v>
      </c>
      <c r="G59" s="56">
        <f t="shared" si="1"/>
        <v>-0.46487528873254358</v>
      </c>
    </row>
    <row r="60" spans="1:7">
      <c r="A60" s="16"/>
      <c r="B60" s="18" t="s">
        <v>55</v>
      </c>
      <c r="C60" s="17"/>
      <c r="D60" s="209">
        <v>0</v>
      </c>
      <c r="E60" s="209">
        <v>0</v>
      </c>
      <c r="F60" s="211">
        <f t="shared" si="2"/>
        <v>0</v>
      </c>
      <c r="G60" s="56">
        <v>0</v>
      </c>
    </row>
    <row r="61" spans="1:7" s="2" customFormat="1">
      <c r="A61" s="12">
        <v>3</v>
      </c>
      <c r="B61" s="14" t="s">
        <v>56</v>
      </c>
      <c r="C61" s="22"/>
      <c r="D61" s="217">
        <f>SUM(D62:D64)</f>
        <v>8138749</v>
      </c>
      <c r="E61" s="217">
        <f>SUM(E62:E64)</f>
        <v>8982562</v>
      </c>
      <c r="F61" s="213">
        <f t="shared" si="2"/>
        <v>-843813</v>
      </c>
      <c r="G61" s="57">
        <f t="shared" si="1"/>
        <v>-9.3939012054689963E-2</v>
      </c>
    </row>
    <row r="62" spans="1:7">
      <c r="A62" s="16"/>
      <c r="B62" s="18" t="s">
        <v>57</v>
      </c>
      <c r="C62" s="17"/>
      <c r="D62" s="209">
        <v>7492124</v>
      </c>
      <c r="E62" s="209">
        <v>8278251</v>
      </c>
      <c r="F62" s="211">
        <f t="shared" si="2"/>
        <v>-786127</v>
      </c>
      <c r="G62" s="56">
        <f t="shared" si="1"/>
        <v>-9.4962933595514318E-2</v>
      </c>
    </row>
    <row r="63" spans="1:7">
      <c r="A63" s="16"/>
      <c r="B63" s="300" t="s">
        <v>58</v>
      </c>
      <c r="C63" s="301"/>
      <c r="D63" s="209">
        <v>620532</v>
      </c>
      <c r="E63" s="209">
        <v>548648</v>
      </c>
      <c r="F63" s="211">
        <f t="shared" si="2"/>
        <v>71884</v>
      </c>
      <c r="G63" s="56">
        <f t="shared" si="1"/>
        <v>0.1310202534229597</v>
      </c>
    </row>
    <row r="64" spans="1:7">
      <c r="A64" s="16"/>
      <c r="B64" s="18" t="s">
        <v>59</v>
      </c>
      <c r="C64" s="17"/>
      <c r="D64" s="209">
        <v>26093</v>
      </c>
      <c r="E64" s="209">
        <v>155663</v>
      </c>
      <c r="F64" s="211">
        <f t="shared" si="2"/>
        <v>-129570</v>
      </c>
      <c r="G64" s="56">
        <f t="shared" si="1"/>
        <v>-0.83237506665039218</v>
      </c>
    </row>
    <row r="65" spans="1:7" s="2" customFormat="1">
      <c r="A65" s="12">
        <v>4</v>
      </c>
      <c r="B65" s="23" t="s">
        <v>60</v>
      </c>
      <c r="C65" s="22"/>
      <c r="D65" s="217">
        <v>3803334</v>
      </c>
      <c r="E65" s="217">
        <v>3854327</v>
      </c>
      <c r="F65" s="213">
        <f t="shared" si="2"/>
        <v>-50993</v>
      </c>
      <c r="G65" s="57">
        <f t="shared" si="1"/>
        <v>-1.3230065845477045E-2</v>
      </c>
    </row>
    <row r="66" spans="1:7" s="2" customFormat="1" ht="14.25" customHeight="1">
      <c r="A66" s="12">
        <v>5</v>
      </c>
      <c r="B66" s="14" t="s">
        <v>61</v>
      </c>
      <c r="C66" s="14"/>
      <c r="D66" s="217">
        <v>673724</v>
      </c>
      <c r="E66" s="217">
        <v>521505</v>
      </c>
      <c r="F66" s="213">
        <f t="shared" si="2"/>
        <v>152219</v>
      </c>
      <c r="G66" s="57">
        <f t="shared" si="1"/>
        <v>0.29188406630808911</v>
      </c>
    </row>
    <row r="67" spans="1:7" s="2" customFormat="1" ht="12.6" customHeight="1">
      <c r="A67" s="12">
        <v>6</v>
      </c>
      <c r="B67" s="14" t="s">
        <v>62</v>
      </c>
      <c r="C67" s="22"/>
      <c r="D67" s="217">
        <f>SUM(D68:D72)</f>
        <v>36705705</v>
      </c>
      <c r="E67" s="217">
        <f>SUM(E68:E72)</f>
        <v>33508526</v>
      </c>
      <c r="F67" s="213">
        <f t="shared" si="2"/>
        <v>3197179</v>
      </c>
      <c r="G67" s="57">
        <f t="shared" si="1"/>
        <v>9.5413895556014608E-2</v>
      </c>
    </row>
    <row r="68" spans="1:7">
      <c r="A68" s="12"/>
      <c r="B68" s="17" t="s">
        <v>63</v>
      </c>
      <c r="C68" s="19"/>
      <c r="D68" s="209">
        <v>12142044</v>
      </c>
      <c r="E68" s="209">
        <v>11638253</v>
      </c>
      <c r="F68" s="211">
        <f t="shared" si="2"/>
        <v>503791</v>
      </c>
      <c r="G68" s="56">
        <f t="shared" si="1"/>
        <v>4.3287510591151442E-2</v>
      </c>
    </row>
    <row r="69" spans="1:7">
      <c r="A69" s="12"/>
      <c r="B69" s="17" t="s">
        <v>64</v>
      </c>
      <c r="C69" s="19"/>
      <c r="D69" s="209">
        <v>3241796</v>
      </c>
      <c r="E69" s="209">
        <v>3341647</v>
      </c>
      <c r="F69" s="211">
        <f t="shared" si="2"/>
        <v>-99851</v>
      </c>
      <c r="G69" s="56">
        <f t="shared" si="1"/>
        <v>-2.9880774360667061E-2</v>
      </c>
    </row>
    <row r="70" spans="1:7">
      <c r="A70" s="12"/>
      <c r="B70" s="17" t="s">
        <v>65</v>
      </c>
      <c r="C70" s="19"/>
      <c r="D70" s="209">
        <v>13574940</v>
      </c>
      <c r="E70" s="209">
        <v>10917932</v>
      </c>
      <c r="F70" s="211">
        <f t="shared" si="2"/>
        <v>2657008</v>
      </c>
      <c r="G70" s="56">
        <f t="shared" si="1"/>
        <v>0.24336183812099216</v>
      </c>
    </row>
    <row r="71" spans="1:7">
      <c r="A71" s="16"/>
      <c r="B71" s="17" t="s">
        <v>66</v>
      </c>
      <c r="C71" s="19"/>
      <c r="D71" s="209">
        <v>912185</v>
      </c>
      <c r="E71" s="209">
        <v>836576</v>
      </c>
      <c r="F71" s="211">
        <f t="shared" si="2"/>
        <v>75609</v>
      </c>
      <c r="G71" s="56">
        <f t="shared" si="1"/>
        <v>9.0379116780782615E-2</v>
      </c>
    </row>
    <row r="72" spans="1:7">
      <c r="A72" s="16"/>
      <c r="B72" s="17" t="s">
        <v>67</v>
      </c>
      <c r="C72" s="19"/>
      <c r="D72" s="209">
        <v>6834740</v>
      </c>
      <c r="E72" s="209">
        <v>6774118</v>
      </c>
      <c r="F72" s="211">
        <f t="shared" si="2"/>
        <v>60622</v>
      </c>
      <c r="G72" s="56">
        <f t="shared" si="1"/>
        <v>8.9490617081072407E-3</v>
      </c>
    </row>
    <row r="73" spans="1:7" s="2" customFormat="1">
      <c r="A73" s="12">
        <v>7</v>
      </c>
      <c r="B73" s="23" t="s">
        <v>68</v>
      </c>
      <c r="C73" s="14"/>
      <c r="D73" s="217">
        <v>888259</v>
      </c>
      <c r="E73" s="217">
        <v>829472</v>
      </c>
      <c r="F73" s="213">
        <f t="shared" si="2"/>
        <v>58787</v>
      </c>
      <c r="G73" s="57">
        <f t="shared" si="1"/>
        <v>7.0872796188418657E-2</v>
      </c>
    </row>
    <row r="74" spans="1:7" s="2" customFormat="1">
      <c r="A74" s="12">
        <v>8</v>
      </c>
      <c r="B74" s="23" t="s">
        <v>69</v>
      </c>
      <c r="C74" s="14"/>
      <c r="D74" s="217">
        <f>SUM(D75:D77)</f>
        <v>4523797</v>
      </c>
      <c r="E74" s="217">
        <f>SUM(E75:E77)</f>
        <v>4781940</v>
      </c>
      <c r="F74" s="213">
        <f t="shared" si="2"/>
        <v>-258143</v>
      </c>
      <c r="G74" s="57">
        <f t="shared" si="1"/>
        <v>-5.3982902336708535E-2</v>
      </c>
    </row>
    <row r="75" spans="1:7">
      <c r="A75" s="12"/>
      <c r="B75" s="17" t="s">
        <v>70</v>
      </c>
      <c r="C75" s="19"/>
      <c r="D75" s="209">
        <v>40420</v>
      </c>
      <c r="E75" s="209">
        <v>48821</v>
      </c>
      <c r="F75" s="211">
        <f t="shared" si="2"/>
        <v>-8401</v>
      </c>
      <c r="G75" s="56">
        <f t="shared" si="1"/>
        <v>-0.17207758956186886</v>
      </c>
    </row>
    <row r="76" spans="1:7">
      <c r="A76" s="12"/>
      <c r="B76" s="17" t="s">
        <v>71</v>
      </c>
      <c r="C76" s="19"/>
      <c r="D76" s="209">
        <v>2398708</v>
      </c>
      <c r="E76" s="209">
        <v>2373029</v>
      </c>
      <c r="F76" s="211">
        <f t="shared" si="2"/>
        <v>25679</v>
      </c>
      <c r="G76" s="56">
        <f t="shared" ref="G76:G122" si="3">+F76/E76</f>
        <v>1.0821190975752929E-2</v>
      </c>
    </row>
    <row r="77" spans="1:7">
      <c r="A77" s="16"/>
      <c r="B77" s="17" t="s">
        <v>72</v>
      </c>
      <c r="C77" s="19"/>
      <c r="D77" s="209">
        <v>2084669</v>
      </c>
      <c r="E77" s="209">
        <v>2360090</v>
      </c>
      <c r="F77" s="211">
        <f t="shared" si="2"/>
        <v>-275421</v>
      </c>
      <c r="G77" s="56">
        <f t="shared" si="3"/>
        <v>-0.1166993631598795</v>
      </c>
    </row>
    <row r="78" spans="1:7" s="2" customFormat="1">
      <c r="A78" s="12">
        <v>9</v>
      </c>
      <c r="B78" s="23" t="s">
        <v>73</v>
      </c>
      <c r="C78" s="14"/>
      <c r="D78" s="217">
        <v>778066</v>
      </c>
      <c r="E78" s="217">
        <v>1335400</v>
      </c>
      <c r="F78" s="213">
        <f t="shared" si="2"/>
        <v>-557334</v>
      </c>
      <c r="G78" s="193">
        <f t="shared" si="3"/>
        <v>-0.41735360191702858</v>
      </c>
    </row>
    <row r="79" spans="1:7" s="2" customFormat="1">
      <c r="A79" s="12">
        <v>10</v>
      </c>
      <c r="B79" s="14" t="s">
        <v>74</v>
      </c>
      <c r="C79" s="22"/>
      <c r="D79" s="217">
        <f>SUM(D80:D81)</f>
        <v>259285</v>
      </c>
      <c r="E79" s="217">
        <f>SUM(E80:E81)</f>
        <v>-276046</v>
      </c>
      <c r="F79" s="213">
        <f t="shared" si="2"/>
        <v>535331</v>
      </c>
      <c r="G79" s="57">
        <f t="shared" si="3"/>
        <v>-1.9392818588206313</v>
      </c>
    </row>
    <row r="80" spans="1:7">
      <c r="A80" s="12"/>
      <c r="B80" s="17" t="s">
        <v>75</v>
      </c>
      <c r="C80" s="19"/>
      <c r="D80" s="209">
        <v>262373</v>
      </c>
      <c r="E80" s="209">
        <v>-275230</v>
      </c>
      <c r="F80" s="211">
        <f t="shared" si="2"/>
        <v>537603</v>
      </c>
      <c r="G80" s="56">
        <f t="shared" si="3"/>
        <v>-1.9532863423318678</v>
      </c>
    </row>
    <row r="81" spans="1:7">
      <c r="A81" s="12"/>
      <c r="B81" s="17" t="s">
        <v>76</v>
      </c>
      <c r="C81" s="19"/>
      <c r="D81" s="209">
        <v>-3088</v>
      </c>
      <c r="E81" s="209">
        <v>-816</v>
      </c>
      <c r="F81" s="211">
        <f t="shared" si="2"/>
        <v>-2272</v>
      </c>
      <c r="G81" s="56">
        <f t="shared" si="3"/>
        <v>2.784313725490196</v>
      </c>
    </row>
    <row r="82" spans="1:7" s="2" customFormat="1">
      <c r="A82" s="12">
        <v>11</v>
      </c>
      <c r="B82" s="14" t="s">
        <v>77</v>
      </c>
      <c r="C82" s="22"/>
      <c r="D82" s="217">
        <f>SUM(D83:D86)</f>
        <v>14037895</v>
      </c>
      <c r="E82" s="217">
        <f>SUM(E83:E86)</f>
        <v>12607128</v>
      </c>
      <c r="F82" s="213">
        <f t="shared" si="2"/>
        <v>1430767</v>
      </c>
      <c r="G82" s="57">
        <f t="shared" si="3"/>
        <v>0.11348873430966989</v>
      </c>
    </row>
    <row r="83" spans="1:7">
      <c r="A83" s="12"/>
      <c r="B83" s="17" t="s">
        <v>78</v>
      </c>
      <c r="C83" s="15"/>
      <c r="D83" s="209">
        <v>165600</v>
      </c>
      <c r="E83" s="209">
        <v>2896320</v>
      </c>
      <c r="F83" s="211">
        <f t="shared" si="2"/>
        <v>-2730720</v>
      </c>
      <c r="G83" s="56">
        <f t="shared" si="3"/>
        <v>-0.94282399734835931</v>
      </c>
    </row>
    <row r="84" spans="1:7">
      <c r="A84" s="12"/>
      <c r="B84" s="17" t="s">
        <v>79</v>
      </c>
      <c r="C84" s="15"/>
      <c r="D84" s="209">
        <v>0</v>
      </c>
      <c r="E84" s="209">
        <v>0</v>
      </c>
      <c r="F84" s="211">
        <f t="shared" si="2"/>
        <v>0</v>
      </c>
      <c r="G84" s="56">
        <v>0</v>
      </c>
    </row>
    <row r="85" spans="1:7">
      <c r="A85" s="12"/>
      <c r="B85" s="17" t="s">
        <v>80</v>
      </c>
      <c r="C85" s="15"/>
      <c r="D85" s="209">
        <v>13508104</v>
      </c>
      <c r="E85" s="209">
        <v>9366998</v>
      </c>
      <c r="F85" s="211">
        <f t="shared" si="2"/>
        <v>4141106</v>
      </c>
      <c r="G85" s="56">
        <f t="shared" si="3"/>
        <v>0.44209532232205023</v>
      </c>
    </row>
    <row r="86" spans="1:7">
      <c r="A86" s="12"/>
      <c r="B86" s="17" t="s">
        <v>81</v>
      </c>
      <c r="C86" s="15"/>
      <c r="D86" s="209">
        <v>364191</v>
      </c>
      <c r="E86" s="209">
        <v>343810</v>
      </c>
      <c r="F86" s="211">
        <f t="shared" si="2"/>
        <v>20381</v>
      </c>
      <c r="G86" s="56">
        <f t="shared" si="3"/>
        <v>5.9279834792472584E-2</v>
      </c>
    </row>
    <row r="87" spans="1:7" s="2" customFormat="1">
      <c r="A87" s="296" t="s">
        <v>82</v>
      </c>
      <c r="B87" s="297"/>
      <c r="C87" s="297"/>
      <c r="D87" s="214">
        <f>D40+D43+D65+D66+D67+D73+D74+D78+D79+D82+D61</f>
        <v>125621167</v>
      </c>
      <c r="E87" s="214">
        <f>E40+E43+E65+E66+E67+E73+E74+E78+E79+E82+E61</f>
        <v>118485647</v>
      </c>
      <c r="F87" s="215">
        <f t="shared" si="2"/>
        <v>7135520</v>
      </c>
      <c r="G87" s="47">
        <f t="shared" si="3"/>
        <v>6.0222652959813772E-2</v>
      </c>
    </row>
    <row r="88" spans="1:7" s="2" customFormat="1" ht="13.5" thickBot="1">
      <c r="A88" s="24"/>
      <c r="B88" s="25"/>
      <c r="C88" s="26"/>
      <c r="D88" s="218"/>
      <c r="E88" s="218"/>
      <c r="F88" s="219"/>
      <c r="G88" s="58"/>
    </row>
    <row r="89" spans="1:7" s="2" customFormat="1" ht="13.5" thickBot="1">
      <c r="A89" s="298" t="s">
        <v>83</v>
      </c>
      <c r="B89" s="299"/>
      <c r="C89" s="299"/>
      <c r="D89" s="220">
        <f>+D37-D87</f>
        <v>7525581</v>
      </c>
      <c r="E89" s="220">
        <f>+E37-E87</f>
        <v>8432824</v>
      </c>
      <c r="F89" s="221">
        <f t="shared" si="2"/>
        <v>-907243</v>
      </c>
      <c r="G89" s="48">
        <f t="shared" si="3"/>
        <v>-0.10758471895061489</v>
      </c>
    </row>
    <row r="90" spans="1:7">
      <c r="A90" s="27"/>
      <c r="B90" s="28"/>
      <c r="C90" s="29"/>
      <c r="D90" s="216"/>
      <c r="E90" s="216"/>
      <c r="F90" s="211"/>
      <c r="G90" s="56"/>
    </row>
    <row r="91" spans="1:7" s="2" customFormat="1">
      <c r="A91" s="12" t="s">
        <v>84</v>
      </c>
      <c r="B91" s="14" t="s">
        <v>85</v>
      </c>
      <c r="C91" s="22"/>
      <c r="D91" s="217"/>
      <c r="E91" s="217"/>
      <c r="F91" s="213"/>
      <c r="G91" s="57"/>
    </row>
    <row r="92" spans="1:7" s="2" customFormat="1">
      <c r="A92" s="30"/>
      <c r="B92" s="13" t="s">
        <v>86</v>
      </c>
      <c r="C92" s="31" t="s">
        <v>87</v>
      </c>
      <c r="D92" s="212">
        <v>161</v>
      </c>
      <c r="E92" s="212">
        <v>64</v>
      </c>
      <c r="F92" s="213">
        <f t="shared" si="2"/>
        <v>97</v>
      </c>
      <c r="G92" s="57">
        <f t="shared" si="3"/>
        <v>1.515625</v>
      </c>
    </row>
    <row r="93" spans="1:7" s="2" customFormat="1">
      <c r="A93" s="30"/>
      <c r="B93" s="13" t="s">
        <v>88</v>
      </c>
      <c r="C93" s="31" t="s">
        <v>89</v>
      </c>
      <c r="D93" s="212">
        <v>253433</v>
      </c>
      <c r="E93" s="212">
        <v>272845</v>
      </c>
      <c r="F93" s="213">
        <f t="shared" si="2"/>
        <v>-19412</v>
      </c>
      <c r="G93" s="57">
        <f t="shared" si="3"/>
        <v>-7.1146621708295915E-2</v>
      </c>
    </row>
    <row r="94" spans="1:7" s="2" customFormat="1">
      <c r="A94" s="296" t="s">
        <v>90</v>
      </c>
      <c r="B94" s="297"/>
      <c r="C94" s="297" t="s">
        <v>91</v>
      </c>
      <c r="D94" s="214">
        <f>+D92-D93</f>
        <v>-253272</v>
      </c>
      <c r="E94" s="214">
        <f>+E92-E93</f>
        <v>-272781</v>
      </c>
      <c r="F94" s="215">
        <f t="shared" si="2"/>
        <v>19509</v>
      </c>
      <c r="G94" s="47">
        <f t="shared" si="3"/>
        <v>-7.1518910774577407E-2</v>
      </c>
    </row>
    <row r="95" spans="1:7" s="2" customFormat="1">
      <c r="A95" s="30"/>
      <c r="B95" s="32"/>
      <c r="C95" s="14"/>
      <c r="D95" s="217"/>
      <c r="E95" s="217"/>
      <c r="F95" s="213"/>
      <c r="G95" s="57"/>
    </row>
    <row r="96" spans="1:7" s="2" customFormat="1">
      <c r="A96" s="12" t="s">
        <v>92</v>
      </c>
      <c r="B96" s="14" t="s">
        <v>93</v>
      </c>
      <c r="C96" s="14"/>
      <c r="D96" s="217"/>
      <c r="E96" s="217"/>
      <c r="F96" s="213"/>
      <c r="G96" s="57"/>
    </row>
    <row r="97" spans="1:7" s="2" customFormat="1">
      <c r="A97" s="30"/>
      <c r="B97" s="13" t="s">
        <v>86</v>
      </c>
      <c r="C97" s="14" t="s">
        <v>94</v>
      </c>
      <c r="D97" s="212">
        <v>0</v>
      </c>
      <c r="E97" s="212">
        <v>0</v>
      </c>
      <c r="F97" s="213">
        <f t="shared" si="2"/>
        <v>0</v>
      </c>
      <c r="G97" s="57">
        <v>0</v>
      </c>
    </row>
    <row r="98" spans="1:7" s="2" customFormat="1">
      <c r="A98" s="30"/>
      <c r="B98" s="13" t="s">
        <v>88</v>
      </c>
      <c r="C98" s="14" t="s">
        <v>95</v>
      </c>
      <c r="D98" s="212">
        <v>0</v>
      </c>
      <c r="E98" s="212">
        <v>0</v>
      </c>
      <c r="F98" s="213">
        <f t="shared" si="2"/>
        <v>0</v>
      </c>
      <c r="G98" s="57">
        <v>0</v>
      </c>
    </row>
    <row r="99" spans="1:7" s="2" customFormat="1">
      <c r="A99" s="296" t="s">
        <v>96</v>
      </c>
      <c r="B99" s="297"/>
      <c r="C99" s="297" t="s">
        <v>91</v>
      </c>
      <c r="D99" s="214">
        <f>D97-D98</f>
        <v>0</v>
      </c>
      <c r="E99" s="214">
        <f>E97-E98</f>
        <v>0</v>
      </c>
      <c r="F99" s="215">
        <f t="shared" si="2"/>
        <v>0</v>
      </c>
      <c r="G99" s="47">
        <v>0</v>
      </c>
    </row>
    <row r="100" spans="1:7" s="2" customFormat="1">
      <c r="A100" s="30"/>
      <c r="B100" s="32"/>
      <c r="C100" s="14"/>
      <c r="D100" s="222"/>
      <c r="E100" s="222"/>
      <c r="F100" s="223"/>
      <c r="G100" s="59"/>
    </row>
    <row r="101" spans="1:7" s="2" customFormat="1">
      <c r="A101" s="33" t="s">
        <v>97</v>
      </c>
      <c r="B101" s="14" t="s">
        <v>98</v>
      </c>
      <c r="C101" s="22"/>
      <c r="D101" s="222"/>
      <c r="E101" s="222"/>
      <c r="F101" s="223"/>
      <c r="G101" s="59"/>
    </row>
    <row r="102" spans="1:7" s="2" customFormat="1">
      <c r="A102" s="33"/>
      <c r="B102" s="34">
        <v>1</v>
      </c>
      <c r="C102" s="31" t="s">
        <v>99</v>
      </c>
      <c r="D102" s="222">
        <f>SUM(D103:D104)</f>
        <v>4801557</v>
      </c>
      <c r="E102" s="222">
        <f>SUM(E103:E104)</f>
        <v>1033103</v>
      </c>
      <c r="F102" s="223">
        <f t="shared" si="2"/>
        <v>3768454</v>
      </c>
      <c r="G102" s="59">
        <f t="shared" si="3"/>
        <v>3.6477040527420788</v>
      </c>
    </row>
    <row r="103" spans="1:7">
      <c r="A103" s="33"/>
      <c r="B103" s="34"/>
      <c r="C103" s="17" t="s">
        <v>100</v>
      </c>
      <c r="D103" s="209">
        <v>0</v>
      </c>
      <c r="E103" s="209">
        <v>0</v>
      </c>
      <c r="F103" s="205">
        <f t="shared" si="2"/>
        <v>0</v>
      </c>
      <c r="G103" s="60">
        <v>0</v>
      </c>
    </row>
    <row r="104" spans="1:7">
      <c r="A104" s="33"/>
      <c r="B104" s="34"/>
      <c r="C104" s="17" t="s">
        <v>101</v>
      </c>
      <c r="D104" s="209">
        <v>4801557</v>
      </c>
      <c r="E104" s="209">
        <v>1033103</v>
      </c>
      <c r="F104" s="205">
        <f t="shared" si="2"/>
        <v>3768454</v>
      </c>
      <c r="G104" s="60">
        <f t="shared" si="3"/>
        <v>3.6477040527420788</v>
      </c>
    </row>
    <row r="105" spans="1:7">
      <c r="A105" s="33"/>
      <c r="B105" s="34">
        <v>2</v>
      </c>
      <c r="C105" s="14" t="s">
        <v>102</v>
      </c>
      <c r="D105" s="222">
        <f>SUM(D106:D107)</f>
        <v>182991</v>
      </c>
      <c r="E105" s="222">
        <f>SUM(E106:E107)</f>
        <v>132949</v>
      </c>
      <c r="F105" s="223">
        <f t="shared" ref="F105:F122" si="4">+D105-E105</f>
        <v>50042</v>
      </c>
      <c r="G105" s="59">
        <f t="shared" si="3"/>
        <v>0.37639997292194749</v>
      </c>
    </row>
    <row r="106" spans="1:7">
      <c r="A106" s="33"/>
      <c r="B106" s="34"/>
      <c r="C106" s="17" t="s">
        <v>103</v>
      </c>
      <c r="D106" s="209">
        <v>3323</v>
      </c>
      <c r="E106" s="209">
        <v>0</v>
      </c>
      <c r="F106" s="224">
        <f t="shared" si="4"/>
        <v>3323</v>
      </c>
      <c r="G106" s="61">
        <v>1</v>
      </c>
    </row>
    <row r="107" spans="1:7">
      <c r="A107" s="33"/>
      <c r="B107" s="34"/>
      <c r="C107" s="17" t="s">
        <v>104</v>
      </c>
      <c r="D107" s="209">
        <v>179668</v>
      </c>
      <c r="E107" s="209">
        <v>132949</v>
      </c>
      <c r="F107" s="224">
        <f t="shared" si="4"/>
        <v>46719</v>
      </c>
      <c r="G107" s="61">
        <f>+F107/E107</f>
        <v>0.35140542614085102</v>
      </c>
    </row>
    <row r="108" spans="1:7" s="2" customFormat="1">
      <c r="A108" s="296" t="s">
        <v>105</v>
      </c>
      <c r="B108" s="297"/>
      <c r="C108" s="297" t="s">
        <v>106</v>
      </c>
      <c r="D108" s="225">
        <f>D102-D105</f>
        <v>4618566</v>
      </c>
      <c r="E108" s="225">
        <f>E102-E105</f>
        <v>900154</v>
      </c>
      <c r="F108" s="226">
        <f t="shared" si="4"/>
        <v>3718412</v>
      </c>
      <c r="G108" s="49">
        <f t="shared" si="3"/>
        <v>4.1308620524932405</v>
      </c>
    </row>
    <row r="109" spans="1:7" s="2" customFormat="1" ht="13.5" thickBot="1">
      <c r="A109" s="35"/>
      <c r="B109" s="36"/>
      <c r="C109" s="37"/>
      <c r="D109" s="227"/>
      <c r="E109" s="227"/>
      <c r="F109" s="228"/>
      <c r="G109" s="62"/>
    </row>
    <row r="110" spans="1:7" s="2" customFormat="1" ht="13.5" thickBot="1">
      <c r="A110" s="298" t="s">
        <v>107</v>
      </c>
      <c r="B110" s="299"/>
      <c r="C110" s="299"/>
      <c r="D110" s="229">
        <f>D89+D94+D99+D108</f>
        <v>11890875</v>
      </c>
      <c r="E110" s="229">
        <f>E89+E94+E99+E108</f>
        <v>9060197</v>
      </c>
      <c r="F110" s="230">
        <f t="shared" si="4"/>
        <v>2830678</v>
      </c>
      <c r="G110" s="50">
        <f t="shared" si="3"/>
        <v>0.31243007188475042</v>
      </c>
    </row>
    <row r="111" spans="1:7">
      <c r="A111" s="16"/>
      <c r="B111" s="20"/>
      <c r="C111" s="38"/>
      <c r="D111" s="231"/>
      <c r="E111" s="231"/>
      <c r="F111" s="224"/>
      <c r="G111" s="61"/>
    </row>
    <row r="112" spans="1:7" s="2" customFormat="1">
      <c r="A112" s="33" t="s">
        <v>108</v>
      </c>
      <c r="B112" s="14" t="s">
        <v>109</v>
      </c>
      <c r="C112" s="22"/>
      <c r="D112" s="222"/>
      <c r="E112" s="222"/>
      <c r="F112" s="223"/>
      <c r="G112" s="59"/>
    </row>
    <row r="113" spans="1:7" s="2" customFormat="1">
      <c r="A113" s="33"/>
      <c r="B113" s="34" t="s">
        <v>86</v>
      </c>
      <c r="C113" s="31" t="s">
        <v>110</v>
      </c>
      <c r="D113" s="222">
        <f>SUM(D114:D117)</f>
        <v>2649600</v>
      </c>
      <c r="E113" s="222">
        <f>SUM(E114:E117)</f>
        <v>2558116</v>
      </c>
      <c r="F113" s="223">
        <f t="shared" si="4"/>
        <v>91484</v>
      </c>
      <c r="G113" s="59">
        <f t="shared" si="3"/>
        <v>3.57622562854851E-2</v>
      </c>
    </row>
    <row r="114" spans="1:7">
      <c r="A114" s="16"/>
      <c r="B114" s="18"/>
      <c r="C114" s="17" t="s">
        <v>111</v>
      </c>
      <c r="D114" s="209">
        <v>2393645</v>
      </c>
      <c r="E114" s="209">
        <v>2173403</v>
      </c>
      <c r="F114" s="205">
        <f t="shared" si="4"/>
        <v>220242</v>
      </c>
      <c r="G114" s="60">
        <f t="shared" si="3"/>
        <v>0.10133509524004522</v>
      </c>
    </row>
    <row r="115" spans="1:7">
      <c r="A115" s="16"/>
      <c r="B115" s="18"/>
      <c r="C115" s="17" t="s">
        <v>112</v>
      </c>
      <c r="D115" s="209">
        <v>171833</v>
      </c>
      <c r="E115" s="209">
        <v>296829</v>
      </c>
      <c r="F115" s="205">
        <f t="shared" si="4"/>
        <v>-124996</v>
      </c>
      <c r="G115" s="60">
        <f t="shared" si="3"/>
        <v>-0.42110440691441875</v>
      </c>
    </row>
    <row r="116" spans="1:7">
      <c r="A116" s="16"/>
      <c r="B116" s="18"/>
      <c r="C116" s="17" t="s">
        <v>113</v>
      </c>
      <c r="D116" s="209">
        <v>84122</v>
      </c>
      <c r="E116" s="209">
        <v>87884</v>
      </c>
      <c r="F116" s="205">
        <f t="shared" si="4"/>
        <v>-3762</v>
      </c>
      <c r="G116" s="60">
        <f t="shared" si="3"/>
        <v>-4.2806426653315736E-2</v>
      </c>
    </row>
    <row r="117" spans="1:7">
      <c r="A117" s="16"/>
      <c r="B117" s="18"/>
      <c r="C117" s="17" t="s">
        <v>114</v>
      </c>
      <c r="D117" s="209">
        <v>0</v>
      </c>
      <c r="E117" s="209">
        <v>0</v>
      </c>
      <c r="F117" s="205">
        <f t="shared" si="4"/>
        <v>0</v>
      </c>
      <c r="G117" s="60">
        <v>0</v>
      </c>
    </row>
    <row r="118" spans="1:7" s="2" customFormat="1">
      <c r="A118" s="33"/>
      <c r="B118" s="34" t="s">
        <v>88</v>
      </c>
      <c r="C118" s="14" t="s">
        <v>115</v>
      </c>
      <c r="D118" s="217">
        <v>60934</v>
      </c>
      <c r="E118" s="217">
        <v>61073</v>
      </c>
      <c r="F118" s="223">
        <f t="shared" si="4"/>
        <v>-139</v>
      </c>
      <c r="G118" s="59">
        <f t="shared" si="3"/>
        <v>-2.2759648289751608E-3</v>
      </c>
    </row>
    <row r="119" spans="1:7" s="2" customFormat="1">
      <c r="A119" s="33"/>
      <c r="B119" s="34" t="s">
        <v>116</v>
      </c>
      <c r="C119" s="39" t="s">
        <v>117</v>
      </c>
      <c r="D119" s="217">
        <v>0</v>
      </c>
      <c r="E119" s="217">
        <v>0</v>
      </c>
      <c r="F119" s="232">
        <f t="shared" si="4"/>
        <v>0</v>
      </c>
      <c r="G119" s="63">
        <v>0</v>
      </c>
    </row>
    <row r="120" spans="1:7" s="2" customFormat="1">
      <c r="A120" s="296" t="s">
        <v>118</v>
      </c>
      <c r="B120" s="297"/>
      <c r="C120" s="297" t="s">
        <v>106</v>
      </c>
      <c r="D120" s="225">
        <f>D113+D118+D119</f>
        <v>2710534</v>
      </c>
      <c r="E120" s="225">
        <f>E113+E118+E119</f>
        <v>2619189</v>
      </c>
      <c r="F120" s="226">
        <f t="shared" si="4"/>
        <v>91345</v>
      </c>
      <c r="G120" s="49">
        <f t="shared" si="3"/>
        <v>3.4875299186122116E-2</v>
      </c>
    </row>
    <row r="121" spans="1:7">
      <c r="A121" s="16"/>
      <c r="B121" s="20"/>
      <c r="C121" s="15"/>
      <c r="D121" s="224"/>
      <c r="E121" s="224"/>
      <c r="F121" s="224"/>
      <c r="G121" s="61"/>
    </row>
    <row r="122" spans="1:7" ht="13.5" thickBot="1">
      <c r="A122" s="40" t="s">
        <v>119</v>
      </c>
      <c r="B122" s="41"/>
      <c r="C122" s="42"/>
      <c r="D122" s="233">
        <f>D110-D120</f>
        <v>9180341</v>
      </c>
      <c r="E122" s="233">
        <f>E110-E120</f>
        <v>6441008</v>
      </c>
      <c r="F122" s="233">
        <f t="shared" si="4"/>
        <v>2739333</v>
      </c>
      <c r="G122" s="64">
        <f t="shared" si="3"/>
        <v>0.42529569905828407</v>
      </c>
    </row>
    <row r="124" spans="1:7">
      <c r="A124" s="43"/>
      <c r="B124" s="43"/>
      <c r="C124" s="43"/>
      <c r="D124" s="234"/>
      <c r="E124" s="234"/>
    </row>
    <row r="127" spans="1:7">
      <c r="C127" s="45"/>
      <c r="D127" s="235"/>
      <c r="E127" s="234"/>
    </row>
  </sheetData>
  <mergeCells count="16">
    <mergeCell ref="A99:C99"/>
    <mergeCell ref="A108:C108"/>
    <mergeCell ref="A110:C110"/>
    <mergeCell ref="A120:C120"/>
    <mergeCell ref="A37:C37"/>
    <mergeCell ref="B58:C58"/>
    <mergeCell ref="B63:C63"/>
    <mergeCell ref="A87:C87"/>
    <mergeCell ref="A89:C89"/>
    <mergeCell ref="A94:C94"/>
    <mergeCell ref="A4:C4"/>
    <mergeCell ref="A6:C7"/>
    <mergeCell ref="D6:D7"/>
    <mergeCell ref="E6:E7"/>
    <mergeCell ref="F4:G4"/>
    <mergeCell ref="F6:G6"/>
  </mergeCell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Stato Patrimoniale</vt:lpstr>
      <vt:lpstr>Conto Economico</vt:lpstr>
      <vt:lpstr>'Conto Economico'!Area_stampa</vt:lpstr>
      <vt:lpstr>'Stato Patrimoniale'!Area_stampa</vt:lpstr>
      <vt:lpstr>'Conto Economico'!Titoli_stampa</vt:lpstr>
      <vt:lpstr>'Stato Patrimoniale'!Titoli_stampa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2021-11-04T14:15:24Z</cp:lastPrinted>
  <dcterms:created xsi:type="dcterms:W3CDTF">2019-07-05T08:06:15Z</dcterms:created>
  <dcterms:modified xsi:type="dcterms:W3CDTF">2021-11-12T15:33:37Z</dcterms:modified>
</cp:coreProperties>
</file>