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3680" yWindow="1815" windowWidth="10050" windowHeight="10995" firstSheet="1" activeTab="1"/>
  </bookViews>
  <sheets>
    <sheet name="Copertina 1" sheetId="22" state="hidden" r:id="rId1"/>
    <sheet name="Preventivo 2021" sheetId="1" r:id="rId2"/>
    <sheet name="posizione  rivista IV CE" sheetId="64" state="hidden" r:id="rId3"/>
    <sheet name="incentivi rivista IV CE" sheetId="65" state="hidden" r:id="rId4"/>
    <sheet name="accessorio rivista report IV CE" sheetId="66" state="hidden" r:id="rId5"/>
    <sheet name="ONERI PERSONALE" sheetId="63" state="hidden" r:id="rId6"/>
    <sheet name="ce art. 44" sheetId="1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" localSheetId="4">#REF!</definedName>
    <definedName name="_" localSheetId="0">#REF!</definedName>
    <definedName name="_" localSheetId="3">#REF!</definedName>
    <definedName name="_" localSheetId="2">#REF!</definedName>
    <definedName name="_">#REF!</definedName>
    <definedName name="_________________">#N/A</definedName>
    <definedName name="______________________bo1">#N/A</definedName>
    <definedName name="______________________db1">#N/A</definedName>
    <definedName name="_____________________bo1">'[1]Alim S.P.'!#REF!</definedName>
    <definedName name="_____________________db1">'[2]Alim S.P.'!#REF!</definedName>
    <definedName name="____________________bo1">#N/A</definedName>
    <definedName name="____________________db1">#N/A</definedName>
    <definedName name="___________________bo1">'[3]Alim S.P.'!#REF!</definedName>
    <definedName name="___________________db1">'[4]Alim S.P.'!#REF!</definedName>
    <definedName name="__________________bo1">#N/A</definedName>
    <definedName name="__________________db1">#N/A</definedName>
    <definedName name="_________________bo1">'[3]Alim S.P.'!#REF!</definedName>
    <definedName name="_________________db1">'[4]Alim S.P.'!#REF!</definedName>
    <definedName name="________________bo1">'[1]Alim S.P.'!#REF!</definedName>
    <definedName name="________________bo2">'[5]Alim S.P.'!#REF!</definedName>
    <definedName name="________________bo3">'[5]Alim S.P.'!#REF!</definedName>
    <definedName name="________________db1">'[2]Alim S.P.'!#REF!</definedName>
    <definedName name="_______________bo1">'[3]Alim S.P.'!#REF!</definedName>
    <definedName name="_______________bo2">'[5]Alim S.P.'!#REF!</definedName>
    <definedName name="_______________bo3">'[5]Alim S.P.'!#REF!</definedName>
    <definedName name="_______________db1">'[4]Alim S.P.'!#REF!</definedName>
    <definedName name="______________bo1">'[3]Alim S.P.'!#REF!</definedName>
    <definedName name="______________bo2">'[5]Alim S.P.'!#REF!</definedName>
    <definedName name="______________bo3">'[5]Alim S.P.'!#REF!</definedName>
    <definedName name="______________db1">'[4]Alim S.P.'!#REF!</definedName>
    <definedName name="_____________bo1" localSheetId="4">'[3]Alim S.P.'!#REF!</definedName>
    <definedName name="_____________bo1" localSheetId="3">'[3]Alim S.P.'!#REF!</definedName>
    <definedName name="_____________bo1" localSheetId="2">'[3]Alim S.P.'!#REF!</definedName>
    <definedName name="_____________bo1">'[3]Alim S.P.'!#REF!</definedName>
    <definedName name="_____________bo2" localSheetId="4">'[6]Alim S.P.'!#REF!</definedName>
    <definedName name="_____________bo2" localSheetId="3">'[6]Alim S.P.'!#REF!</definedName>
    <definedName name="_____________bo2" localSheetId="5">'[6]Alim S.P.'!#REF!</definedName>
    <definedName name="_____________bo2" localSheetId="2">'[6]Alim S.P.'!#REF!</definedName>
    <definedName name="_____________bo2">'[5]Alim S.P.'!#REF!</definedName>
    <definedName name="_____________bo3" localSheetId="4">'[6]Alim S.P.'!#REF!</definedName>
    <definedName name="_____________bo3" localSheetId="3">'[6]Alim S.P.'!#REF!</definedName>
    <definedName name="_____________bo3" localSheetId="5">'[6]Alim S.P.'!#REF!</definedName>
    <definedName name="_____________bo3" localSheetId="2">'[6]Alim S.P.'!#REF!</definedName>
    <definedName name="_____________bo3">'[5]Alim S.P.'!#REF!</definedName>
    <definedName name="_____________db1" localSheetId="4">'[4]Alim S.P.'!#REF!</definedName>
    <definedName name="_____________db1" localSheetId="3">'[4]Alim S.P.'!#REF!</definedName>
    <definedName name="_____________db1" localSheetId="2">'[4]Alim S.P.'!#REF!</definedName>
    <definedName name="_____________db1">'[4]Alim S.P.'!#REF!</definedName>
    <definedName name="____________bo1" localSheetId="4">'[3]Alim S.P.'!#REF!</definedName>
    <definedName name="____________bo1">'[3]Alim S.P.'!#REF!</definedName>
    <definedName name="____________bo2" localSheetId="4">'[5]Alim S.P.'!#REF!</definedName>
    <definedName name="____________bo2">'[5]Alim S.P.'!#REF!</definedName>
    <definedName name="____________bo3" localSheetId="4">'[5]Alim S.P.'!#REF!</definedName>
    <definedName name="____________bo3">'[5]Alim S.P.'!#REF!</definedName>
    <definedName name="____________db1" localSheetId="4">'[4]Alim S.P.'!#REF!</definedName>
    <definedName name="____________db1">'[4]Alim S.P.'!#REF!</definedName>
    <definedName name="____________db2" localSheetId="0">#REF!</definedName>
    <definedName name="____________db2">#REF!</definedName>
    <definedName name="___________bo1" localSheetId="4">'[3]Alim S.P.'!#REF!</definedName>
    <definedName name="___________bo1" localSheetId="3">'[3]Alim S.P.'!#REF!</definedName>
    <definedName name="___________bo1" localSheetId="5">'[3]Alim S.P.'!#REF!</definedName>
    <definedName name="___________bo1" localSheetId="2">'[3]Alim S.P.'!#REF!</definedName>
    <definedName name="___________bo1">'[3]Alim S.P.'!#REF!</definedName>
    <definedName name="___________bo2" localSheetId="4">'[6]Alim S.P.'!#REF!</definedName>
    <definedName name="___________bo2" localSheetId="3">'[6]Alim S.P.'!#REF!</definedName>
    <definedName name="___________bo2" localSheetId="5">'[6]Alim S.P.'!#REF!</definedName>
    <definedName name="___________bo2" localSheetId="2">'[6]Alim S.P.'!#REF!</definedName>
    <definedName name="___________bo2">'[5]Alim S.P.'!#REF!</definedName>
    <definedName name="___________bo3" localSheetId="4">'[6]Alim S.P.'!#REF!</definedName>
    <definedName name="___________bo3" localSheetId="3">'[6]Alim S.P.'!#REF!</definedName>
    <definedName name="___________bo3" localSheetId="5">'[6]Alim S.P.'!#REF!</definedName>
    <definedName name="___________bo3" localSheetId="2">'[6]Alim S.P.'!#REF!</definedName>
    <definedName name="___________bo3">'[5]Alim S.P.'!#REF!</definedName>
    <definedName name="___________db1" localSheetId="4">'[4]Alim S.P.'!#REF!</definedName>
    <definedName name="___________db1" localSheetId="3">'[4]Alim S.P.'!#REF!</definedName>
    <definedName name="___________db1" localSheetId="2">'[4]Alim S.P.'!#REF!</definedName>
    <definedName name="___________db1">'[4]Alim S.P.'!#REF!</definedName>
    <definedName name="___________db2" localSheetId="0">#REF!</definedName>
    <definedName name="___________db2">#REF!</definedName>
    <definedName name="__________bo1" localSheetId="4">'[3]Alim S.P.'!#REF!</definedName>
    <definedName name="__________bo1" localSheetId="0">'[3]Alim S.P.'!#REF!</definedName>
    <definedName name="__________bo1" localSheetId="3">'[3]Alim S.P.'!#REF!</definedName>
    <definedName name="__________bo1" localSheetId="5">'[3]Alim S.P.'!#REF!</definedName>
    <definedName name="__________bo1" localSheetId="2">'[3]Alim S.P.'!#REF!</definedName>
    <definedName name="__________bo1">'[3]Alim S.P.'!#REF!</definedName>
    <definedName name="__________bo2" localSheetId="3">'[5]Alim S.P.'!#REF!</definedName>
    <definedName name="__________bo2">'[5]Alim S.P.'!#REF!</definedName>
    <definedName name="__________bo3" localSheetId="3">'[5]Alim S.P.'!#REF!</definedName>
    <definedName name="__________bo3">'[5]Alim S.P.'!#REF!</definedName>
    <definedName name="__________db1" localSheetId="4">'[4]Alim S.P.'!#REF!</definedName>
    <definedName name="__________db1" localSheetId="3">'[4]Alim S.P.'!#REF!</definedName>
    <definedName name="__________db1" localSheetId="2">'[4]Alim S.P.'!#REF!</definedName>
    <definedName name="__________db1">'[4]Alim S.P.'!#REF!</definedName>
    <definedName name="__________db2" localSheetId="4">#REF!</definedName>
    <definedName name="__________db2" localSheetId="0">#REF!</definedName>
    <definedName name="__________db2" localSheetId="3">#REF!</definedName>
    <definedName name="__________db2" localSheetId="5">#REF!</definedName>
    <definedName name="__________db2" localSheetId="2">#REF!</definedName>
    <definedName name="__________db2">#REF!</definedName>
    <definedName name="_________bo1" localSheetId="0">'[3]Alim S.P.'!#REF!</definedName>
    <definedName name="_________bo1" localSheetId="2">'[3]Alim S.P.'!#REF!</definedName>
    <definedName name="_________bo1">'[3]Alim S.P.'!#REF!</definedName>
    <definedName name="_________bo2" localSheetId="4">'[6]Alim S.P.'!#REF!</definedName>
    <definedName name="_________bo2" localSheetId="3">'[6]Alim S.P.'!#REF!</definedName>
    <definedName name="_________bo2" localSheetId="5">'[6]Alim S.P.'!#REF!</definedName>
    <definedName name="_________bo2" localSheetId="2">'[6]Alim S.P.'!#REF!</definedName>
    <definedName name="_________bo2">'[5]Alim S.P.'!#REF!</definedName>
    <definedName name="_________bo3" localSheetId="4">'[6]Alim S.P.'!#REF!</definedName>
    <definedName name="_________bo3" localSheetId="3">'[6]Alim S.P.'!#REF!</definedName>
    <definedName name="_________bo3" localSheetId="5">'[6]Alim S.P.'!#REF!</definedName>
    <definedName name="_________bo3" localSheetId="2">'[6]Alim S.P.'!#REF!</definedName>
    <definedName name="_________bo3">'[5]Alim S.P.'!#REF!</definedName>
    <definedName name="_________db1" localSheetId="2">'[4]Alim S.P.'!#REF!</definedName>
    <definedName name="_________db1">'[4]Alim S.P.'!#REF!</definedName>
    <definedName name="_________db2" localSheetId="4">#REF!</definedName>
    <definedName name="_________db2" localSheetId="0">#REF!</definedName>
    <definedName name="_________db2">#REF!</definedName>
    <definedName name="________bo1" localSheetId="4">'[6]Alim S.P.'!#REF!</definedName>
    <definedName name="________bo1" localSheetId="0">'[7]Alim S.P.'!#REF!</definedName>
    <definedName name="________bo1" localSheetId="3">'[6]Alim S.P.'!#REF!</definedName>
    <definedName name="________bo1" localSheetId="5">'[6]Alim S.P.'!#REF!</definedName>
    <definedName name="________bo1" localSheetId="2">'[6]Alim S.P.'!#REF!</definedName>
    <definedName name="________bo1">'[3]Alim S.P.'!#REF!</definedName>
    <definedName name="________bo2" localSheetId="2">'[5]Alim S.P.'!#REF!</definedName>
    <definedName name="________bo2">'[5]Alim S.P.'!#REF!</definedName>
    <definedName name="________bo3" localSheetId="2">'[5]Alim S.P.'!#REF!</definedName>
    <definedName name="________bo3">'[5]Alim S.P.'!#REF!</definedName>
    <definedName name="________db1" localSheetId="4">'[8]Alim S.P.'!#REF!</definedName>
    <definedName name="________db1" localSheetId="0">'[9]Alim S.P.'!#REF!</definedName>
    <definedName name="________db1" localSheetId="3">'[8]Alim S.P.'!#REF!</definedName>
    <definedName name="________db1" localSheetId="5">'[8]Alim S.P.'!#REF!</definedName>
    <definedName name="________db1" localSheetId="2">'[8]Alim S.P.'!#REF!</definedName>
    <definedName name="________db1">'[4]Alim S.P.'!#REF!</definedName>
    <definedName name="________db2" localSheetId="4">#REF!</definedName>
    <definedName name="________db2" localSheetId="0">#REF!</definedName>
    <definedName name="________db2" localSheetId="3">#REF!</definedName>
    <definedName name="________db2" localSheetId="5">#REF!</definedName>
    <definedName name="________db2" localSheetId="2">#REF!</definedName>
    <definedName name="________db2">#REF!</definedName>
    <definedName name="_______bo1" localSheetId="4">'[3]Alim S.P.'!#REF!</definedName>
    <definedName name="_______bo1" localSheetId="0">'[10]Alim S.P.'!#REF!</definedName>
    <definedName name="_______bo1" localSheetId="3">'[3]Alim S.P.'!#REF!</definedName>
    <definedName name="_______bo1" localSheetId="5">'[3]Alim S.P.'!#REF!</definedName>
    <definedName name="_______bo1" localSheetId="2">'[3]Alim S.P.'!#REF!</definedName>
    <definedName name="_______bo1">'[3]Alim S.P.'!#REF!</definedName>
    <definedName name="_______bo2" localSheetId="4">'[11]Alim S.P.'!#REF!</definedName>
    <definedName name="_______bo2" localSheetId="0">'[11]Alim S.P.'!#REF!</definedName>
    <definedName name="_______bo2" localSheetId="3">'[11]Alim S.P.'!#REF!</definedName>
    <definedName name="_______bo2" localSheetId="5">'[11]Alim S.P.'!#REF!</definedName>
    <definedName name="_______bo2" localSheetId="2">'[11]Alim S.P.'!#REF!</definedName>
    <definedName name="_______bo2">'[5]Alim S.P.'!#REF!</definedName>
    <definedName name="_______bo3" localSheetId="4">'[11]Alim S.P.'!#REF!</definedName>
    <definedName name="_______bo3" localSheetId="0">'[11]Alim S.P.'!#REF!</definedName>
    <definedName name="_______bo3" localSheetId="3">'[11]Alim S.P.'!#REF!</definedName>
    <definedName name="_______bo3" localSheetId="5">'[11]Alim S.P.'!#REF!</definedName>
    <definedName name="_______bo3" localSheetId="2">'[11]Alim S.P.'!#REF!</definedName>
    <definedName name="_______bo3">'[5]Alim S.P.'!#REF!</definedName>
    <definedName name="_______db1" localSheetId="4">'[4]Alim S.P.'!#REF!</definedName>
    <definedName name="_______db1" localSheetId="0">'[12]Alim S.P.'!#REF!</definedName>
    <definedName name="_______db1" localSheetId="3">'[4]Alim S.P.'!#REF!</definedName>
    <definedName name="_______db1" localSheetId="2">'[4]Alim S.P.'!#REF!</definedName>
    <definedName name="_______db1">'[4]Alim S.P.'!#REF!</definedName>
    <definedName name="_______db2" localSheetId="4">#REF!</definedName>
    <definedName name="_______db2" localSheetId="0">#REF!</definedName>
    <definedName name="_______db2" localSheetId="3">#REF!</definedName>
    <definedName name="_______db2" localSheetId="5">#REF!</definedName>
    <definedName name="_______db2" localSheetId="2">#REF!</definedName>
    <definedName name="_______db2">#REF!</definedName>
    <definedName name="______bo1" localSheetId="4">'[6]Alim S.P.'!#REF!</definedName>
    <definedName name="______bo1" localSheetId="0">'[7]Alim S.P.'!#REF!</definedName>
    <definedName name="______bo1" localSheetId="3">'[6]Alim S.P.'!#REF!</definedName>
    <definedName name="______bo1" localSheetId="5">'[6]Alim S.P.'!#REF!</definedName>
    <definedName name="______bo1" localSheetId="2">'[6]Alim S.P.'!#REF!</definedName>
    <definedName name="______bo1">'[3]Alim S.P.'!#REF!</definedName>
    <definedName name="______bo2" localSheetId="4">'[6]Alim S.P.'!#REF!</definedName>
    <definedName name="______bo2" localSheetId="0">'[13]Alim S.P.'!#REF!</definedName>
    <definedName name="______bo2" localSheetId="3">'[6]Alim S.P.'!#REF!</definedName>
    <definedName name="______bo2" localSheetId="5">'[6]Alim S.P.'!#REF!</definedName>
    <definedName name="______bo2" localSheetId="2">'[6]Alim S.P.'!#REF!</definedName>
    <definedName name="______bo2">'[5]Alim S.P.'!#REF!</definedName>
    <definedName name="______bo3" localSheetId="4">'[6]Alim S.P.'!#REF!</definedName>
    <definedName name="______bo3" localSheetId="0">'[13]Alim S.P.'!#REF!</definedName>
    <definedName name="______bo3" localSheetId="3">'[6]Alim S.P.'!#REF!</definedName>
    <definedName name="______bo3" localSheetId="5">'[6]Alim S.P.'!#REF!</definedName>
    <definedName name="______bo3" localSheetId="2">'[6]Alim S.P.'!#REF!</definedName>
    <definedName name="______bo3">'[5]Alim S.P.'!#REF!</definedName>
    <definedName name="______db1" localSheetId="4">'[8]Alim S.P.'!#REF!</definedName>
    <definedName name="______db1" localSheetId="0">'[9]Alim S.P.'!#REF!</definedName>
    <definedName name="______db1" localSheetId="3">'[8]Alim S.P.'!#REF!</definedName>
    <definedName name="______db1" localSheetId="5">'[8]Alim S.P.'!#REF!</definedName>
    <definedName name="______db1" localSheetId="2">'[8]Alim S.P.'!#REF!</definedName>
    <definedName name="______db1">'[4]Alim S.P.'!#REF!</definedName>
    <definedName name="______db2" localSheetId="0">#REF!</definedName>
    <definedName name="______db2" localSheetId="2">#REF!</definedName>
    <definedName name="______db2">#REF!</definedName>
    <definedName name="_____bo1" localSheetId="4">'[6]Alim S.P.'!#REF!</definedName>
    <definedName name="_____bo1" localSheetId="0">'[7]Alim S.P.'!#REF!</definedName>
    <definedName name="_____bo1" localSheetId="3">'[6]Alim S.P.'!#REF!</definedName>
    <definedName name="_____bo1" localSheetId="5">'[6]Alim S.P.'!#REF!</definedName>
    <definedName name="_____bo1" localSheetId="2">'[6]Alim S.P.'!#REF!</definedName>
    <definedName name="_____bo1">'[3]Alim S.P.'!#REF!</definedName>
    <definedName name="_____bo2" localSheetId="4">'[11]Alim S.P.'!#REF!</definedName>
    <definedName name="_____bo2" localSheetId="0">'[11]Alim S.P.'!#REF!</definedName>
    <definedName name="_____bo2" localSheetId="3">'[11]Alim S.P.'!#REF!</definedName>
    <definedName name="_____bo2" localSheetId="5">'[11]Alim S.P.'!#REF!</definedName>
    <definedName name="_____bo2" localSheetId="2">'[11]Alim S.P.'!#REF!</definedName>
    <definedName name="_____bo2">'[5]Alim S.P.'!#REF!</definedName>
    <definedName name="_____bo3" localSheetId="4">'[11]Alim S.P.'!#REF!</definedName>
    <definedName name="_____bo3" localSheetId="0">'[11]Alim S.P.'!#REF!</definedName>
    <definedName name="_____bo3" localSheetId="3">'[11]Alim S.P.'!#REF!</definedName>
    <definedName name="_____bo3" localSheetId="5">'[11]Alim S.P.'!#REF!</definedName>
    <definedName name="_____bo3" localSheetId="2">'[11]Alim S.P.'!#REF!</definedName>
    <definedName name="_____bo3">'[5]Alim S.P.'!#REF!</definedName>
    <definedName name="_____db1" localSheetId="4">'[8]Alim S.P.'!#REF!</definedName>
    <definedName name="_____db1" localSheetId="0">'[9]Alim S.P.'!#REF!</definedName>
    <definedName name="_____db1" localSheetId="3">'[8]Alim S.P.'!#REF!</definedName>
    <definedName name="_____db1" localSheetId="5">'[8]Alim S.P.'!#REF!</definedName>
    <definedName name="_____db1" localSheetId="2">'[8]Alim S.P.'!#REF!</definedName>
    <definedName name="_____db1">'[4]Alim S.P.'!#REF!</definedName>
    <definedName name="_____db2" localSheetId="4">#REF!</definedName>
    <definedName name="_____db2" localSheetId="0">#REF!</definedName>
    <definedName name="_____db2" localSheetId="3">#REF!</definedName>
    <definedName name="_____db2" localSheetId="5">#REF!</definedName>
    <definedName name="_____db2" localSheetId="2">#REF!</definedName>
    <definedName name="_____db2">#REF!</definedName>
    <definedName name="____bo1" localSheetId="4">'[7]Alim S.P.'!#REF!</definedName>
    <definedName name="____bo1" localSheetId="0">'[7]Alim S.P.'!#REF!</definedName>
    <definedName name="____bo1" localSheetId="3">'[7]Alim S.P.'!#REF!</definedName>
    <definedName name="____bo1" localSheetId="5">'[7]Alim S.P.'!#REF!</definedName>
    <definedName name="____bo1" localSheetId="2">'[7]Alim S.P.'!#REF!</definedName>
    <definedName name="____bo1">'[3]Alim S.P.'!#REF!</definedName>
    <definedName name="____bo2" localSheetId="4">'[5]Alim S.P.'!#REF!</definedName>
    <definedName name="____bo2" localSheetId="3">'[5]Alim S.P.'!#REF!</definedName>
    <definedName name="____bo2" localSheetId="2">'[5]Alim S.P.'!#REF!</definedName>
    <definedName name="____bo2">'[5]Alim S.P.'!#REF!</definedName>
    <definedName name="____bo3" localSheetId="4">'[5]Alim S.P.'!#REF!</definedName>
    <definedName name="____bo3" localSheetId="3">'[5]Alim S.P.'!#REF!</definedName>
    <definedName name="____bo3" localSheetId="2">'[5]Alim S.P.'!#REF!</definedName>
    <definedName name="____bo3">'[5]Alim S.P.'!#REF!</definedName>
    <definedName name="____db1" localSheetId="4">'[9]Alim S.P.'!#REF!</definedName>
    <definedName name="____db1" localSheetId="0">'[9]Alim S.P.'!#REF!</definedName>
    <definedName name="____db1" localSheetId="3">'[9]Alim S.P.'!#REF!</definedName>
    <definedName name="____db1" localSheetId="5">'[9]Alim S.P.'!#REF!</definedName>
    <definedName name="____db1" localSheetId="2">'[9]Alim S.P.'!#REF!</definedName>
    <definedName name="____db1">'[4]Alim S.P.'!#REF!</definedName>
    <definedName name="____db2" localSheetId="4">#REF!</definedName>
    <definedName name="____db2" localSheetId="0">#REF!</definedName>
    <definedName name="____db2" localSheetId="3">#REF!</definedName>
    <definedName name="____db2" localSheetId="5">#REF!</definedName>
    <definedName name="____db2" localSheetId="2">#REF!</definedName>
    <definedName name="____db2">#REF!</definedName>
    <definedName name="___bo1" localSheetId="4">'[7]Alim S.P.'!#REF!</definedName>
    <definedName name="___bo1" localSheetId="0">'[7]Alim S.P.'!#REF!</definedName>
    <definedName name="___bo1" localSheetId="3">'[7]Alim S.P.'!#REF!</definedName>
    <definedName name="___bo1" localSheetId="5">'[7]Alim S.P.'!#REF!</definedName>
    <definedName name="___bo1" localSheetId="2">'[7]Alim S.P.'!#REF!</definedName>
    <definedName name="___bo1">'[3]Alim S.P.'!#REF!</definedName>
    <definedName name="___bo2" localSheetId="4">'[1]Alim S.P.'!#REF!</definedName>
    <definedName name="___bo2" localSheetId="0">'[1]Alim S.P.'!#REF!</definedName>
    <definedName name="___bo2" localSheetId="3">'[1]Alim S.P.'!#REF!</definedName>
    <definedName name="___bo2" localSheetId="5">'[1]Alim S.P.'!#REF!</definedName>
    <definedName name="___bo2" localSheetId="2">'[1]Alim S.P.'!#REF!</definedName>
    <definedName name="___bo2">'[5]Alim S.P.'!#REF!</definedName>
    <definedName name="___bo3" localSheetId="4">'[1]Alim S.P.'!#REF!</definedName>
    <definedName name="___bo3" localSheetId="0">'[1]Alim S.P.'!#REF!</definedName>
    <definedName name="___bo3" localSheetId="3">'[1]Alim S.P.'!#REF!</definedName>
    <definedName name="___bo3" localSheetId="5">'[1]Alim S.P.'!#REF!</definedName>
    <definedName name="___bo3" localSheetId="2">'[1]Alim S.P.'!#REF!</definedName>
    <definedName name="___bo3">'[5]Alim S.P.'!#REF!</definedName>
    <definedName name="___db1" localSheetId="4">'[9]Alim S.P.'!#REF!</definedName>
    <definedName name="___db1" localSheetId="0">'[9]Alim S.P.'!#REF!</definedName>
    <definedName name="___db1" localSheetId="3">'[9]Alim S.P.'!#REF!</definedName>
    <definedName name="___db1" localSheetId="5">'[9]Alim S.P.'!#REF!</definedName>
    <definedName name="___db1" localSheetId="2">'[9]Alim S.P.'!#REF!</definedName>
    <definedName name="___db1">'[4]Alim S.P.'!#REF!</definedName>
    <definedName name="___db2" localSheetId="4">#REF!</definedName>
    <definedName name="___db2" localSheetId="0">#REF!</definedName>
    <definedName name="___db2" localSheetId="3">#REF!</definedName>
    <definedName name="___db2" localSheetId="5">#REF!</definedName>
    <definedName name="___db2" localSheetId="2">#REF!</definedName>
    <definedName name="___db2">#REF!</definedName>
    <definedName name="__bo1" localSheetId="4">'[6]Alim S.P.'!#REF!</definedName>
    <definedName name="__bo1" localSheetId="3">'[6]Alim S.P.'!#REF!</definedName>
    <definedName name="__bo1" localSheetId="5">'[6]Alim S.P.'!#REF!</definedName>
    <definedName name="__bo1" localSheetId="2">'[6]Alim S.P.'!#REF!</definedName>
    <definedName name="__bo1">'[7]Alim S.P.'!#REF!</definedName>
    <definedName name="__bo2" localSheetId="4">'[1]Alim S.P.'!#REF!</definedName>
    <definedName name="__bo2" localSheetId="0">'[1]Alim S.P.'!#REF!</definedName>
    <definedName name="__bo2" localSheetId="3">'[1]Alim S.P.'!#REF!</definedName>
    <definedName name="__bo2" localSheetId="5">'[1]Alim S.P.'!#REF!</definedName>
    <definedName name="__bo2" localSheetId="2">'[1]Alim S.P.'!#REF!</definedName>
    <definedName name="__bo2">'[5]Alim S.P.'!#REF!</definedName>
    <definedName name="__bo3" localSheetId="4">'[1]Alim S.P.'!#REF!</definedName>
    <definedName name="__bo3" localSheetId="0">'[1]Alim S.P.'!#REF!</definedName>
    <definedName name="__bo3" localSheetId="3">'[1]Alim S.P.'!#REF!</definedName>
    <definedName name="__bo3" localSheetId="5">'[1]Alim S.P.'!#REF!</definedName>
    <definedName name="__bo3" localSheetId="2">'[1]Alim S.P.'!#REF!</definedName>
    <definedName name="__bo3">'[5]Alim S.P.'!#REF!</definedName>
    <definedName name="__db1" localSheetId="4">'[8]Alim S.P.'!#REF!</definedName>
    <definedName name="__db1" localSheetId="3">'[8]Alim S.P.'!#REF!</definedName>
    <definedName name="__db1" localSheetId="5">'[8]Alim S.P.'!#REF!</definedName>
    <definedName name="__db1" localSheetId="2">'[8]Alim S.P.'!#REF!</definedName>
    <definedName name="__db1">'[9]Alim S.P.'!#REF!</definedName>
    <definedName name="__db2" localSheetId="4">#REF!</definedName>
    <definedName name="__db2" localSheetId="0">#REF!</definedName>
    <definedName name="__db2" localSheetId="3">#REF!</definedName>
    <definedName name="__db2" localSheetId="5">#REF!</definedName>
    <definedName name="__db2" localSheetId="2">#REF!</definedName>
    <definedName name="__db2">#REF!</definedName>
    <definedName name="__xlnm.Database">#N/A</definedName>
    <definedName name="__xlnm.Database_1">#N/A</definedName>
    <definedName name="__xlnm.Print_Area_1">"#REF!"</definedName>
    <definedName name="_013_12_31">"#REF!"</definedName>
    <definedName name="_ass5">"#REF!"</definedName>
    <definedName name="_bo1" localSheetId="4">'[14]Alim S.P.'!#REF!</definedName>
    <definedName name="_bo1" localSheetId="0">'[15]Alim S.P.'!#REF!</definedName>
    <definedName name="_bo1" localSheetId="3">'[14]Alim S.P.'!#REF!</definedName>
    <definedName name="_bo1" localSheetId="5">'[14]Alim S.P.'!#REF!</definedName>
    <definedName name="_bo1" localSheetId="2">'[14]Alim S.P.'!#REF!</definedName>
    <definedName name="_bo1">'[14]Alim S.P.'!#REF!</definedName>
    <definedName name="_bo1_1">#N/A</definedName>
    <definedName name="_bo2" localSheetId="4">'[1]Alim S.P.'!#REF!</definedName>
    <definedName name="_bo2" localSheetId="0">'[1]Alim S.P.'!#REF!</definedName>
    <definedName name="_bo2" localSheetId="3">'[1]Alim S.P.'!#REF!</definedName>
    <definedName name="_bo2" localSheetId="5">'[1]Alim S.P.'!#REF!</definedName>
    <definedName name="_bo2" localSheetId="2">'[1]Alim S.P.'!#REF!</definedName>
    <definedName name="_bo2">'[1]Alim S.P.'!#REF!</definedName>
    <definedName name="_bo3" localSheetId="4">'[1]Alim S.P.'!#REF!</definedName>
    <definedName name="_bo3" localSheetId="0">'[1]Alim S.P.'!#REF!</definedName>
    <definedName name="_bo3" localSheetId="3">'[1]Alim S.P.'!#REF!</definedName>
    <definedName name="_bo3" localSheetId="5">'[1]Alim S.P.'!#REF!</definedName>
    <definedName name="_bo3" localSheetId="2">'[1]Alim S.P.'!#REF!</definedName>
    <definedName name="_bo3">'[1]Alim S.P.'!#REF!</definedName>
    <definedName name="_db1" localSheetId="4">'[12]Alim S.P.'!#REF!</definedName>
    <definedName name="_db1" localSheetId="0">'[16]Alim S.P.'!#REF!</definedName>
    <definedName name="_db1" localSheetId="3">'[12]Alim S.P.'!#REF!</definedName>
    <definedName name="_db1" localSheetId="5">'[12]Alim S.P.'!#REF!</definedName>
    <definedName name="_db1" localSheetId="2">'[12]Alim S.P.'!#REF!</definedName>
    <definedName name="_db1">'[12]Alim S.P.'!#REF!</definedName>
    <definedName name="_db1_1">#N/A</definedName>
    <definedName name="_db2" localSheetId="4">#REF!</definedName>
    <definedName name="_db2" localSheetId="0">#REF!</definedName>
    <definedName name="_db2" localSheetId="3">#REF!</definedName>
    <definedName name="_db2" localSheetId="5">#REF!</definedName>
    <definedName name="_db2" localSheetId="2">#REF!</definedName>
    <definedName name="_db2">#REF!</definedName>
    <definedName name="_TABELLA">'[17]Alim S.P.'!#REF!</definedName>
    <definedName name="a" localSheetId="4">'[18]Alim C.E.'!$D$29:$D$34</definedName>
    <definedName name="a" localSheetId="0">#REF!</definedName>
    <definedName name="a" localSheetId="3">'[18]Alim C.E.'!$D$29:$D$34</definedName>
    <definedName name="a" localSheetId="5">'[18]Alim C.E.'!$D$29:$D$34</definedName>
    <definedName name="a" localSheetId="2">'[18]Alim C.E.'!$D$29:$D$34</definedName>
    <definedName name="a">'[19]Alim C.E.'!$D$29:$D$34</definedName>
    <definedName name="A__Totale_interventi_edili_impiantistici" localSheetId="4">#REF!</definedName>
    <definedName name="A__Totale_interventi_edili_impiantistici" localSheetId="0">#REF!</definedName>
    <definedName name="A__Totale_interventi_edili_impiantistici" localSheetId="3">#REF!</definedName>
    <definedName name="A__Totale_interventi_edili_impiantistici" localSheetId="5">#REF!</definedName>
    <definedName name="A__Totale_interventi_edili_impiantistici" localSheetId="2">#REF!</definedName>
    <definedName name="A__Totale_interventi_edili_impiantistici">#REF!</definedName>
    <definedName name="ales" localSheetId="4">#REF!</definedName>
    <definedName name="ales" localSheetId="0">#REF!</definedName>
    <definedName name="ales" localSheetId="3">#REF!</definedName>
    <definedName name="ales" localSheetId="5">#REF!</definedName>
    <definedName name="ales" localSheetId="2">#REF!</definedName>
    <definedName name="ales">#REF!</definedName>
    <definedName name="alex" localSheetId="4">#REF!</definedName>
    <definedName name="alex" localSheetId="0">#REF!</definedName>
    <definedName name="alex" localSheetId="3">#REF!</definedName>
    <definedName name="alex" localSheetId="2">#REF!</definedName>
    <definedName name="alex">#REF!</definedName>
    <definedName name="ALIMCE" localSheetId="4">#REF!</definedName>
    <definedName name="ALIMCE" localSheetId="0">#REF!</definedName>
    <definedName name="ALIMCE" localSheetId="3">#REF!</definedName>
    <definedName name="ALIMCE" localSheetId="2">#REF!</definedName>
    <definedName name="ALIMCE">#REF!</definedName>
    <definedName name="and.liquidità" localSheetId="4">'[20]Alim S.P.'!#REF!</definedName>
    <definedName name="and.liquidità" localSheetId="0">'[20]Alim S.P.'!#REF!</definedName>
    <definedName name="and.liquidità" localSheetId="3">'[20]Alim S.P.'!#REF!</definedName>
    <definedName name="and.liquidità" localSheetId="2">'[20]Alim S.P.'!#REF!</definedName>
    <definedName name="and.liquidità">'[20]Alim S.P.'!#REF!</definedName>
    <definedName name="and.liquidità_1">#N/A</definedName>
    <definedName name="and_liquidità">#N/A</definedName>
    <definedName name="AOPN" localSheetId="0">#REF!</definedName>
    <definedName name="AOPN">#REF!</definedName>
    <definedName name="AOUD" localSheetId="0">#REF!</definedName>
    <definedName name="AOUD">#REF!</definedName>
    <definedName name="_xlnm.Print_Area" localSheetId="4">'accessorio rivista report IV CE'!$A$1:$U$55</definedName>
    <definedName name="_xlnm.Print_Area" localSheetId="6">'ce art. 44'!$A$3:$C$58</definedName>
    <definedName name="_xlnm.Print_Area" localSheetId="0">'Copertina 1'!$A$1:$A$57</definedName>
    <definedName name="_xlnm.Print_Area" localSheetId="3">'incentivi rivista IV CE'!$A$1:$W$56</definedName>
    <definedName name="_xlnm.Print_Area" localSheetId="5">#REF!</definedName>
    <definedName name="_xlnm.Print_Area" localSheetId="2">'posizione  rivista IV CE'!$A$1:$N$60</definedName>
    <definedName name="_xlnm.Print_Area" localSheetId="1">'Preventivo 2021'!$A$3:$D$122</definedName>
    <definedName name="_xlnm.Print_Area">#REF!</definedName>
    <definedName name="AS3S" localSheetId="0">#REF!</definedName>
    <definedName name="AS3S">#REF!</definedName>
    <definedName name="AS4S" localSheetId="0">#REF!</definedName>
    <definedName name="AS4S">#REF!</definedName>
    <definedName name="AS5S" localSheetId="0">#REF!</definedName>
    <definedName name="AS5S">#REF!</definedName>
    <definedName name="AS6S" localSheetId="0">#REF!</definedName>
    <definedName name="AS6S">#REF!</definedName>
    <definedName name="ASCOT">[21]Codifiche!$V$2:$V$15</definedName>
    <definedName name="asd" localSheetId="0">#REF!</definedName>
    <definedName name="asd">#REF!</definedName>
    <definedName name="b" localSheetId="4">'[18]Alim C.E.'!$D$29:$D$34</definedName>
    <definedName name="b" localSheetId="0">#REF!</definedName>
    <definedName name="b" localSheetId="3">'[18]Alim C.E.'!$D$29:$D$34</definedName>
    <definedName name="b" localSheetId="5">'[18]Alim C.E.'!$D$29:$D$34</definedName>
    <definedName name="b" localSheetId="2">'[18]Alim C.E.'!$D$29:$D$34</definedName>
    <definedName name="b">'[19]Alim C.E.'!$D$29:$D$34</definedName>
    <definedName name="B__Totale_acquisto_di_beni_mobili_e_tecnologie" localSheetId="4">#REF!</definedName>
    <definedName name="B__Totale_acquisto_di_beni_mobili_e_tecnologie" localSheetId="0">#REF!</definedName>
    <definedName name="B__Totale_acquisto_di_beni_mobili_e_tecnologie" localSheetId="3">#REF!</definedName>
    <definedName name="B__Totale_acquisto_di_beni_mobili_e_tecnologie" localSheetId="5">#REF!</definedName>
    <definedName name="B__Totale_acquisto_di_beni_mobili_e_tecnologie" localSheetId="2">#REF!</definedName>
    <definedName name="B__Totale_acquisto_di_beni_mobili_e_tecnologie">#REF!</definedName>
    <definedName name="basedati" localSheetId="4">#REF!</definedName>
    <definedName name="basedati" localSheetId="0">#REF!</definedName>
    <definedName name="basedati" localSheetId="3">#REF!</definedName>
    <definedName name="basedati" localSheetId="5">#REF!</definedName>
    <definedName name="basedati" localSheetId="2">#REF!</definedName>
    <definedName name="basedati">#REF!</definedName>
    <definedName name="batab" localSheetId="4">#REF!</definedName>
    <definedName name="batab" localSheetId="0">#REF!</definedName>
    <definedName name="batab" localSheetId="3">#REF!</definedName>
    <definedName name="batab" localSheetId="5">#REF!</definedName>
    <definedName name="batab" localSheetId="2">#REF!</definedName>
    <definedName name="batab">#REF!</definedName>
    <definedName name="batab1" localSheetId="4">'[22]Alimentazione CE01'!$E$30:$E$35</definedName>
    <definedName name="batab1" localSheetId="0">'[23]Alimentazione CE01'!$E$30:$E$35</definedName>
    <definedName name="batab1" localSheetId="3">'[22]Alimentazione CE01'!$E$30:$E$35</definedName>
    <definedName name="batab1" localSheetId="5">'[22]Alimentazione CE01'!$E$30:$E$35</definedName>
    <definedName name="batab1" localSheetId="2">'[22]Alimentazione CE01'!$E$30:$E$35</definedName>
    <definedName name="batab1">'[24]Alimentazione CE01'!$E$30:$E$35</definedName>
    <definedName name="batab2" localSheetId="4">'[25]Alimentazione CE01'!$E$30:$E$35</definedName>
    <definedName name="batab2" localSheetId="0">'[26]Alimentazione CE01'!$E$30:$E$35</definedName>
    <definedName name="batab2" localSheetId="3">'[25]Alimentazione CE01'!$E$30:$E$35</definedName>
    <definedName name="batab2" localSheetId="2">'[25]Alimentazione CE01'!$E$30:$E$35</definedName>
    <definedName name="batab2">'[25]Alimentazione CE01'!$E$30:$E$35</definedName>
    <definedName name="batac" localSheetId="4">#REF!</definedName>
    <definedName name="batac" localSheetId="0">#REF!</definedName>
    <definedName name="batac" localSheetId="3">#REF!</definedName>
    <definedName name="batac" localSheetId="5">#REF!</definedName>
    <definedName name="batac" localSheetId="2">#REF!</definedName>
    <definedName name="batac">#REF!</definedName>
    <definedName name="bo" localSheetId="4">'[3]Alim S.P.'!#REF!</definedName>
    <definedName name="BO" localSheetId="0">'[27]Alim C.E.'!$D$29:$D$34</definedName>
    <definedName name="bo" localSheetId="3">'[3]Alim S.P.'!#REF!</definedName>
    <definedName name="bo" localSheetId="5">'[6]Alim S.P.'!#REF!</definedName>
    <definedName name="bo" localSheetId="2">'[3]Alim S.P.'!#REF!</definedName>
    <definedName name="bo">'[3]Alim S.P.'!#REF!</definedName>
    <definedName name="boic" localSheetId="4">'[3]Alim S.P.'!#REF!</definedName>
    <definedName name="boic" localSheetId="0">'[10]Alim S.P.'!#REF!</definedName>
    <definedName name="boic" localSheetId="3">'[3]Alim S.P.'!#REF!</definedName>
    <definedName name="boic" localSheetId="5">'[6]Alim S.P.'!#REF!</definedName>
    <definedName name="boic" localSheetId="2">'[3]Alim S.P.'!#REF!</definedName>
    <definedName name="boic">'[3]Alim S.P.'!#REF!</definedName>
    <definedName name="boic_1">#N/A</definedName>
    <definedName name="CATEGORIA">[21]Codifiche!$G$2:$G$15</definedName>
    <definedName name="cc">#N/A</definedName>
    <definedName name="ce_tot_regionale" localSheetId="4">#REF!</definedName>
    <definedName name="ce_tot_regionale" localSheetId="0">#REF!</definedName>
    <definedName name="ce_tot_regionale" localSheetId="3">#REF!</definedName>
    <definedName name="ce_tot_regionale" localSheetId="5">#REF!</definedName>
    <definedName name="ce_tot_regionale" localSheetId="2">#REF!</definedName>
    <definedName name="ce_tot_regionale">#REF!</definedName>
    <definedName name="ciao" localSheetId="4">[28]Alimentazione!$E$29:$E$34</definedName>
    <definedName name="ciao" localSheetId="0">[28]Alimentazione!$E$29:$E$34</definedName>
    <definedName name="ciao" localSheetId="3">[28]Alimentazione!$E$29:$E$34</definedName>
    <definedName name="ciao" localSheetId="5">[29]Alimentazione!$E$29:$E$34</definedName>
    <definedName name="ciao" localSheetId="2">[28]Alimentazione!$E$29:$E$34</definedName>
    <definedName name="ciao">[30]Alimentazione!$E$29:$E$34</definedName>
    <definedName name="cons" localSheetId="4">#REF!</definedName>
    <definedName name="cons" localSheetId="0">#REF!</definedName>
    <definedName name="cons" localSheetId="3">#REF!</definedName>
    <definedName name="cons" localSheetId="5">#REF!</definedName>
    <definedName name="cons" localSheetId="2">#REF!</definedName>
    <definedName name="cons">#REF!</definedName>
    <definedName name="Consolidatorettificato">'[31]BILANCIO DEL SSR'!$A$1:$F$77,'[31]BILANCIO DEL SSR'!$G$77,'[31]BILANCIO DEL SSR'!$G$1:$G$77</definedName>
    <definedName name="cont" localSheetId="4">#REF!</definedName>
    <definedName name="cont" localSheetId="0">#REF!</definedName>
    <definedName name="cont" localSheetId="3">#REF!</definedName>
    <definedName name="cont" localSheetId="5">#REF!</definedName>
    <definedName name="cont" localSheetId="2">#REF!</definedName>
    <definedName name="cont">#REF!</definedName>
    <definedName name="cont_1">"#REF!"</definedName>
    <definedName name="cont1" localSheetId="4">[32]Alimentazione!$E$29:$E$34</definedName>
    <definedName name="cont1" localSheetId="0">[33]Alimentazione!$E$29:$E$34</definedName>
    <definedName name="cont1" localSheetId="3">[32]Alimentazione!$E$29:$E$34</definedName>
    <definedName name="cont1" localSheetId="5">[32]Alimentazione!$E$29:$E$34</definedName>
    <definedName name="cont1" localSheetId="2">[32]Alimentazione!$E$29:$E$34</definedName>
    <definedName name="cont1">[34]Alimentazione!$E$29:$E$34</definedName>
    <definedName name="CONTRATTO">[21]Codifiche!$C$2:$C$15</definedName>
    <definedName name="contrb.2" localSheetId="4">#REF!</definedName>
    <definedName name="contrb.2" localSheetId="0">#REF!</definedName>
    <definedName name="contrb.2" localSheetId="3">#REF!</definedName>
    <definedName name="contrb.2" localSheetId="5">#REF!</definedName>
    <definedName name="contrb.2" localSheetId="2">#REF!</definedName>
    <definedName name="contrb.2">#REF!</definedName>
    <definedName name="contrb.2_1">"#REF!"</definedName>
    <definedName name="contrb_2">"#REF!"</definedName>
    <definedName name="contributi" localSheetId="4">#REF!</definedName>
    <definedName name="contributi" localSheetId="0">#REF!</definedName>
    <definedName name="contributi" localSheetId="3">#REF!</definedName>
    <definedName name="contributi" localSheetId="5">#REF!</definedName>
    <definedName name="contributi" localSheetId="2">#REF!</definedName>
    <definedName name="contributi">#REF!</definedName>
    <definedName name="CONTRIBUTI2" localSheetId="0">'[35]Alim S.P.'!#REF!</definedName>
    <definedName name="CONTRIBUTI2">'[35]Alim S.P.'!#REF!</definedName>
    <definedName name="costi" localSheetId="0">#REF!</definedName>
    <definedName name="costi">#REF!</definedName>
    <definedName name="Counter">COUNTA(INDEX("[21]!valdata",,MATCH("'[22]2010'!xfd1",[36]Lists!$A$1:$IV$1,0)))</definedName>
    <definedName name="Counter2">COUNTA(INDEX("[21]!valdata2",,MATCH("'[23]2010'!xfd1",[37]profili!$A$1:$IV$1,0)))</definedName>
    <definedName name="CRO" localSheetId="0">#REF!</definedName>
    <definedName name="CRO">#REF!</definedName>
    <definedName name="d" localSheetId="4">#REF!</definedName>
    <definedName name="d" localSheetId="0">#REF!</definedName>
    <definedName name="d" localSheetId="3">#REF!</definedName>
    <definedName name="d" localSheetId="2">#REF!</definedName>
    <definedName name="d">#REF!</definedName>
    <definedName name="data">#N/A</definedName>
    <definedName name="data2">'[38]Alim C.E.'!$D$28:$D$33</definedName>
    <definedName name="_xlnm.Database" localSheetId="4">#REF!</definedName>
    <definedName name="_xlnm.Database" localSheetId="0">#REF!</definedName>
    <definedName name="_xlnm.Database" localSheetId="3">#REF!</definedName>
    <definedName name="_xlnm.Database" localSheetId="5">#REF!</definedName>
    <definedName name="_xlnm.Database" localSheetId="2">#REF!</definedName>
    <definedName name="_xlnm.Database">#REF!</definedName>
    <definedName name="DATABASE1" localSheetId="4">#REF!</definedName>
    <definedName name="DATABASE1" localSheetId="0">#REF!</definedName>
    <definedName name="DATABASE1" localSheetId="3">#REF!</definedName>
    <definedName name="DATABASE1" localSheetId="2">#REF!</definedName>
    <definedName name="DATABASE1">#REF!</definedName>
    <definedName name="DATABASE1_1">"#REF!"</definedName>
    <definedName name="database2" localSheetId="4">'[3]Alim S.P.'!#REF!</definedName>
    <definedName name="database2" localSheetId="0">#REF!</definedName>
    <definedName name="database2" localSheetId="3">'[3]Alim S.P.'!#REF!</definedName>
    <definedName name="database2" localSheetId="5">'[6]Alim S.P.'!#REF!</definedName>
    <definedName name="database2" localSheetId="2">'[3]Alim S.P.'!#REF!</definedName>
    <definedName name="database2">'[3]Alim S.P.'!#REF!</definedName>
    <definedName name="database2_1">"#REF!"</definedName>
    <definedName name="database3" localSheetId="4">'[39]Alim S.P.'!#REF!</definedName>
    <definedName name="database3" localSheetId="0">'[39]Alim S.P.'!#REF!</definedName>
    <definedName name="database3" localSheetId="3">'[39]Alim S.P.'!#REF!</definedName>
    <definedName name="database3" localSheetId="5">'[39]Alim S.P.'!#REF!</definedName>
    <definedName name="database3" localSheetId="2">'[39]Alim S.P.'!#REF!</definedName>
    <definedName name="database3">'[39]Alim S.P.'!#REF!</definedName>
    <definedName name="DBASS" localSheetId="4">#REF!</definedName>
    <definedName name="DBASS" localSheetId="0">#REF!</definedName>
    <definedName name="DBASS" localSheetId="3">#REF!</definedName>
    <definedName name="DBASS" localSheetId="5">#REF!</definedName>
    <definedName name="DBASS" localSheetId="2">#REF!</definedName>
    <definedName name="DBASS">#REF!</definedName>
    <definedName name="delta_ril_a0" localSheetId="4">#REF!</definedName>
    <definedName name="delta_ril_a0" localSheetId="0">#REF!</definedName>
    <definedName name="delta_ril_a0" localSheetId="3">#REF!</definedName>
    <definedName name="delta_ril_a0" localSheetId="5">#REF!</definedName>
    <definedName name="delta_ril_a0" localSheetId="2">#REF!</definedName>
    <definedName name="delta_ril_a0">#REF!</definedName>
    <definedName name="delta_ril_b0" localSheetId="4">#REF!</definedName>
    <definedName name="delta_ril_b0" localSheetId="0">#REF!</definedName>
    <definedName name="delta_ril_b0" localSheetId="3">#REF!</definedName>
    <definedName name="delta_ril_b0" localSheetId="5">#REF!</definedName>
    <definedName name="delta_ril_b0" localSheetId="2">#REF!</definedName>
    <definedName name="delta_ril_b0">#REF!</definedName>
    <definedName name="delta_ril_c0" localSheetId="4">#REF!</definedName>
    <definedName name="delta_ril_c0" localSheetId="0">#REF!</definedName>
    <definedName name="delta_ril_c0" localSheetId="3">#REF!</definedName>
    <definedName name="delta_ril_c0" localSheetId="5">#REF!</definedName>
    <definedName name="delta_ril_c0" localSheetId="2">#REF!</definedName>
    <definedName name="delta_ril_c0">#REF!</definedName>
    <definedName name="delta_ril_d0" localSheetId="4">#REF!</definedName>
    <definedName name="delta_ril_d0" localSheetId="0">#REF!</definedName>
    <definedName name="delta_ril_d0" localSheetId="3">#REF!</definedName>
    <definedName name="delta_ril_d0" localSheetId="2">#REF!</definedName>
    <definedName name="delta_ril_d0">#REF!</definedName>
    <definedName name="delta_ril_e0" localSheetId="4">#REF!</definedName>
    <definedName name="delta_ril_e0" localSheetId="0">#REF!</definedName>
    <definedName name="delta_ril_e0" localSheetId="3">#REF!</definedName>
    <definedName name="delta_ril_e0" localSheetId="2">#REF!</definedName>
    <definedName name="delta_ril_e0">#REF!</definedName>
    <definedName name="DISCIPLINA__MEDICI">[21]Codifiche!$H$2:$H$125</definedName>
    <definedName name="DSC" localSheetId="0">#REF!</definedName>
    <definedName name="DSC">#REF!</definedName>
    <definedName name="e" localSheetId="4">#REF!</definedName>
    <definedName name="e" localSheetId="0">#REF!</definedName>
    <definedName name="e" localSheetId="3">#REF!</definedName>
    <definedName name="e" localSheetId="2">#REF!</definedName>
    <definedName name="e">#REF!</definedName>
    <definedName name="ESITIXASS" localSheetId="0">#REF!</definedName>
    <definedName name="ESITIXASS">#REF!</definedName>
    <definedName name="Excel_BuiltIn_Database">#N/A</definedName>
    <definedName name="Excel_BuiltIn_Print_Area">"#REF!"</definedName>
    <definedName name="exreg" localSheetId="4">#REF!</definedName>
    <definedName name="exreg" localSheetId="0">#REF!</definedName>
    <definedName name="exreg" localSheetId="3">#REF!</definedName>
    <definedName name="exreg" localSheetId="5">#REF!</definedName>
    <definedName name="exreg" localSheetId="2">#REF!</definedName>
    <definedName name="exreg">#REF!</definedName>
    <definedName name="fatto">[40]Alimentazione!$E$29:$E$34</definedName>
    <definedName name="FF" localSheetId="4">'[41]Alim C.E.'!$D$29:$D$34</definedName>
    <definedName name="FF" localSheetId="0">'[42]Alim C.E.'!$D$29:$D$34</definedName>
    <definedName name="FF" localSheetId="3">'[41]Alim C.E.'!$D$29:$D$34</definedName>
    <definedName name="FF" localSheetId="5">'[43]Alim C.E.'!$D$29:$D$34</definedName>
    <definedName name="FF" localSheetId="2">'[41]Alim C.E.'!$D$29:$D$34</definedName>
    <definedName name="FF">'[41]Alim C.E.'!$D$29:$D$34</definedName>
    <definedName name="fuga" localSheetId="4">#REF!</definedName>
    <definedName name="fuga" localSheetId="0">#REF!</definedName>
    <definedName name="fuga" localSheetId="3">#REF!</definedName>
    <definedName name="fuga" localSheetId="5">#REF!</definedName>
    <definedName name="fuga" localSheetId="2">#REF!</definedName>
    <definedName name="fuga">#REF!</definedName>
    <definedName name="FUGAXASSFVG" localSheetId="0">#REF!</definedName>
    <definedName name="FUGAXASSFVG">#REF!</definedName>
    <definedName name="Giriconto2010">#N/A</definedName>
    <definedName name="HannoASS">1420</definedName>
    <definedName name="HannoASSE">1720</definedName>
    <definedName name="hgf" localSheetId="4">#REF!</definedName>
    <definedName name="hgf" localSheetId="0">#REF!</definedName>
    <definedName name="hgf" localSheetId="3">#REF!</definedName>
    <definedName name="hgf" localSheetId="5">#REF!</definedName>
    <definedName name="hgf" localSheetId="2">#REF!</definedName>
    <definedName name="hgf">#REF!</definedName>
    <definedName name="IMPXAZ" localSheetId="0">#REF!</definedName>
    <definedName name="IMPXAZ">#REF!</definedName>
    <definedName name="infra" localSheetId="0">#REF!</definedName>
    <definedName name="infra">#REF!</definedName>
    <definedName name="Li">"#REF!"</definedName>
    <definedName name="Lignano">"#REF!"</definedName>
    <definedName name="LIQUIDITA" localSheetId="4">#REF!</definedName>
    <definedName name="LIQUIDITA" localSheetId="0">#REF!</definedName>
    <definedName name="LIQUIDITA" localSheetId="3">#REF!</definedName>
    <definedName name="LIQUIDITA" localSheetId="5">#REF!</definedName>
    <definedName name="LIQUIDITA" localSheetId="2">#REF!</definedName>
    <definedName name="LIQUIDITA">#REF!</definedName>
    <definedName name="LIQUIDITA_1">"#REF!"</definedName>
    <definedName name="LK" localSheetId="4">#REF!</definedName>
    <definedName name="LK" localSheetId="0">#REF!</definedName>
    <definedName name="LK" localSheetId="3">#REF!</definedName>
    <definedName name="LK" localSheetId="5">#REF!</definedName>
    <definedName name="LK" localSheetId="2">#REF!</definedName>
    <definedName name="LK">#REF!</definedName>
    <definedName name="Manuela">#N/A</definedName>
    <definedName name="MAO" localSheetId="4">[40]Alimentazione!$E$29:$E$34</definedName>
    <definedName name="MAO" localSheetId="0">[44]Alimentazione!$E$29:$E$34</definedName>
    <definedName name="MAO" localSheetId="3">[40]Alimentazione!$E$29:$E$34</definedName>
    <definedName name="MAO" localSheetId="2">[40]Alimentazione!$E$29:$E$34</definedName>
    <definedName name="MAO">[40]Alimentazione!$E$29:$E$34</definedName>
    <definedName name="Master">#N/A</definedName>
    <definedName name="Master2">#N/A</definedName>
    <definedName name="MJ" localSheetId="4">'[3]Alim S.P.'!#REF!</definedName>
    <definedName name="MJ" localSheetId="0">'[3]Alim S.P.'!#REF!</definedName>
    <definedName name="MJ" localSheetId="3">'[3]Alim S.P.'!#REF!</definedName>
    <definedName name="MJ" localSheetId="5">'[6]Alim S.P.'!#REF!</definedName>
    <definedName name="MJ" localSheetId="2">'[3]Alim S.P.'!#REF!</definedName>
    <definedName name="MJ">'[3]Alim S.P.'!#REF!</definedName>
    <definedName name="mmmm">"#REF!"</definedName>
    <definedName name="MN" localSheetId="4">'[3]Alim S.P.'!#REF!</definedName>
    <definedName name="MN" localSheetId="0">'[3]Alim S.P.'!#REF!</definedName>
    <definedName name="MN" localSheetId="3">'[3]Alim S.P.'!#REF!</definedName>
    <definedName name="MN" localSheetId="5">'[6]Alim S.P.'!#REF!</definedName>
    <definedName name="MN" localSheetId="2">'[3]Alim S.P.'!#REF!</definedName>
    <definedName name="MN">'[3]Alim S.P.'!#REF!</definedName>
    <definedName name="mod_ass_rip" localSheetId="4">#REF!</definedName>
    <definedName name="mod_ass_rip" localSheetId="0">#REF!</definedName>
    <definedName name="mod_ass_rip" localSheetId="3">#REF!</definedName>
    <definedName name="mod_ass_rip" localSheetId="5">#REF!</definedName>
    <definedName name="mod_ass_rip" localSheetId="2">#REF!</definedName>
    <definedName name="mod_ass_rip">#REF!</definedName>
    <definedName name="MOTIVO_CESSAZIONE">[21]Codifiche!$P$2:$P$34</definedName>
    <definedName name="MOVIMENTO_IN">[21]Codifiche!$X$2:$X$6</definedName>
    <definedName name="ok" localSheetId="4">'[45]Alim S.P.'!#REF!</definedName>
    <definedName name="ok" localSheetId="0">'[46]Alim S.P.'!#REF!</definedName>
    <definedName name="ok" localSheetId="3">'[45]Alim S.P.'!#REF!</definedName>
    <definedName name="ok" localSheetId="5">'[45]Alim S.P.'!#REF!</definedName>
    <definedName name="ok" localSheetId="2">'[45]Alim S.P.'!#REF!</definedName>
    <definedName name="ok">'[47]Alim S.P.'!#REF!</definedName>
    <definedName name="ok_1">#N/A</definedName>
    <definedName name="Per_ass5" localSheetId="4">#REF!</definedName>
    <definedName name="Per_ass5" localSheetId="0">#REF!</definedName>
    <definedName name="Per_ass5" localSheetId="3">#REF!</definedName>
    <definedName name="Per_ass5" localSheetId="5">#REF!</definedName>
    <definedName name="Per_ass5" localSheetId="2">#REF!</definedName>
    <definedName name="Per_ass5">#REF!</definedName>
    <definedName name="perc_ass_a0102" localSheetId="4">#REF!</definedName>
    <definedName name="perc_ass_a0102" localSheetId="0">#REF!</definedName>
    <definedName name="perc_ass_a0102" localSheetId="3">#REF!</definedName>
    <definedName name="perc_ass_a0102" localSheetId="2">#REF!</definedName>
    <definedName name="perc_ass_a0102">#REF!</definedName>
    <definedName name="perc_ass_a0701" localSheetId="4">#REF!</definedName>
    <definedName name="perc_ass_a0701" localSheetId="0">#REF!</definedName>
    <definedName name="perc_ass_a0701" localSheetId="3">#REF!</definedName>
    <definedName name="perc_ass_a0701" localSheetId="2">#REF!</definedName>
    <definedName name="perc_ass_a0701">#REF!</definedName>
    <definedName name="perc_ass_b0011" localSheetId="4">#REF!</definedName>
    <definedName name="perc_ass_b0011" localSheetId="0">#REF!</definedName>
    <definedName name="perc_ass_b0011" localSheetId="3">#REF!</definedName>
    <definedName name="perc_ass_b0011" localSheetId="2">#REF!</definedName>
    <definedName name="perc_ass_b0011">#REF!</definedName>
    <definedName name="perc_ass_b0012" localSheetId="4">#REF!</definedName>
    <definedName name="perc_ass_b0012" localSheetId="0">#REF!</definedName>
    <definedName name="perc_ass_b0012" localSheetId="3">#REF!</definedName>
    <definedName name="perc_ass_b0012" localSheetId="2">#REF!</definedName>
    <definedName name="perc_ass_b0012">#REF!</definedName>
    <definedName name="perc_ass_b0013" localSheetId="4">'[48]B0-Er.Serv.San.-dettaglio'!#REF!</definedName>
    <definedName name="perc_ass_b0013" localSheetId="0">'[49]B0-Er.Serv.San.-dettaglio'!#REF!</definedName>
    <definedName name="perc_ass_b0013" localSheetId="3">'[48]B0-Er.Serv.San.-dettaglio'!#REF!</definedName>
    <definedName name="perc_ass_b0013" localSheetId="5">'[50]B0-Er.Serv.San.-dettaglio'!#REF!</definedName>
    <definedName name="perc_ass_b0013" localSheetId="2">'[48]B0-Er.Serv.San.-dettaglio'!#REF!</definedName>
    <definedName name="perc_ass_b0013">'[48]B0-Er.Serv.San.-dettaglio'!#REF!</definedName>
    <definedName name="perc_ass_b0014" localSheetId="4">#REF!</definedName>
    <definedName name="perc_ass_b0014" localSheetId="0">#REF!</definedName>
    <definedName name="perc_ass_b0014" localSheetId="3">#REF!</definedName>
    <definedName name="perc_ass_b0014" localSheetId="5">#REF!</definedName>
    <definedName name="perc_ass_b0014" localSheetId="2">#REF!</definedName>
    <definedName name="perc_ass_b0014">#REF!</definedName>
    <definedName name="perc_ass_b0015" localSheetId="4">#REF!</definedName>
    <definedName name="perc_ass_b0015" localSheetId="0">#REF!</definedName>
    <definedName name="perc_ass_b0015" localSheetId="3">#REF!</definedName>
    <definedName name="perc_ass_b0015" localSheetId="5">#REF!</definedName>
    <definedName name="perc_ass_b0015" localSheetId="2">#REF!</definedName>
    <definedName name="perc_ass_b0015">#REF!</definedName>
    <definedName name="perc_ass_b0016" localSheetId="4">#REF!</definedName>
    <definedName name="perc_ass_b0016" localSheetId="0">#REF!</definedName>
    <definedName name="perc_ass_b0016" localSheetId="3">#REF!</definedName>
    <definedName name="perc_ass_b0016" localSheetId="5">#REF!</definedName>
    <definedName name="perc_ass_b0016" localSheetId="2">#REF!</definedName>
    <definedName name="perc_ass_b0016">#REF!</definedName>
    <definedName name="perc_ass_b002" localSheetId="4">#REF!</definedName>
    <definedName name="perc_ass_b002" localSheetId="0">#REF!</definedName>
    <definedName name="perc_ass_b002" localSheetId="3">#REF!</definedName>
    <definedName name="perc_ass_b002" localSheetId="2">#REF!</definedName>
    <definedName name="perc_ass_b002">#REF!</definedName>
    <definedName name="perc_ass_b003" localSheetId="4">#REF!</definedName>
    <definedName name="perc_ass_b003" localSheetId="0">#REF!</definedName>
    <definedName name="perc_ass_b003" localSheetId="3">#REF!</definedName>
    <definedName name="perc_ass_b003" localSheetId="2">#REF!</definedName>
    <definedName name="perc_ass_b003">#REF!</definedName>
    <definedName name="perc_ass_b004" localSheetId="4">#REF!</definedName>
    <definedName name="perc_ass_b004" localSheetId="0">#REF!</definedName>
    <definedName name="perc_ass_b004" localSheetId="3">#REF!</definedName>
    <definedName name="perc_ass_b004" localSheetId="2">#REF!</definedName>
    <definedName name="perc_ass_b004">#REF!</definedName>
    <definedName name="perc_ass_b005" localSheetId="4">#REF!</definedName>
    <definedName name="perc_ass_b005" localSheetId="0">#REF!</definedName>
    <definedName name="perc_ass_b005" localSheetId="3">#REF!</definedName>
    <definedName name="perc_ass_b005" localSheetId="2">#REF!</definedName>
    <definedName name="perc_ass_b005">#REF!</definedName>
    <definedName name="perc_ass_b006" localSheetId="4">#REF!</definedName>
    <definedName name="perc_ass_b006" localSheetId="0">#REF!</definedName>
    <definedName name="perc_ass_b006" localSheetId="3">#REF!</definedName>
    <definedName name="perc_ass_b006" localSheetId="2">#REF!</definedName>
    <definedName name="perc_ass_b006">#REF!</definedName>
    <definedName name="perc_ass_b007" localSheetId="4">#REF!</definedName>
    <definedName name="perc_ass_b007" localSheetId="0">#REF!</definedName>
    <definedName name="perc_ass_b007" localSheetId="3">#REF!</definedName>
    <definedName name="perc_ass_b007" localSheetId="2">#REF!</definedName>
    <definedName name="perc_ass_b007">#REF!</definedName>
    <definedName name="perc_ass_b008" localSheetId="4">#REF!</definedName>
    <definedName name="perc_ass_b008" localSheetId="0">#REF!</definedName>
    <definedName name="perc_ass_b008" localSheetId="3">#REF!</definedName>
    <definedName name="perc_ass_b008" localSheetId="2">#REF!</definedName>
    <definedName name="perc_ass_b008">#REF!</definedName>
    <definedName name="perc_ass_b009" localSheetId="4">#REF!</definedName>
    <definedName name="perc_ass_b009" localSheetId="0">#REF!</definedName>
    <definedName name="perc_ass_b009" localSheetId="3">#REF!</definedName>
    <definedName name="perc_ass_b009" localSheetId="2">#REF!</definedName>
    <definedName name="perc_ass_b009">#REF!</definedName>
    <definedName name="perc_ass_c001" localSheetId="4">#REF!</definedName>
    <definedName name="perc_ass_c001" localSheetId="0">#REF!</definedName>
    <definedName name="perc_ass_c001" localSheetId="3">#REF!</definedName>
    <definedName name="perc_ass_c001" localSheetId="2">#REF!</definedName>
    <definedName name="perc_ass_c001">#REF!</definedName>
    <definedName name="perc_ass_c0012" localSheetId="4">#REF!</definedName>
    <definedName name="perc_ass_c0012" localSheetId="0">#REF!</definedName>
    <definedName name="perc_ass_c0012" localSheetId="3">#REF!</definedName>
    <definedName name="perc_ass_c0012" localSheetId="2">#REF!</definedName>
    <definedName name="perc_ass_c0012">#REF!</definedName>
    <definedName name="perc_ass_c0013" localSheetId="4">#REF!</definedName>
    <definedName name="perc_ass_c0013" localSheetId="0">#REF!</definedName>
    <definedName name="perc_ass_c0013" localSheetId="3">#REF!</definedName>
    <definedName name="perc_ass_c0013" localSheetId="2">#REF!</definedName>
    <definedName name="perc_ass_c0013">#REF!</definedName>
    <definedName name="perc_ass_c002" localSheetId="4">#REF!</definedName>
    <definedName name="perc_ass_c002" localSheetId="0">#REF!</definedName>
    <definedName name="perc_ass_c002" localSheetId="3">#REF!</definedName>
    <definedName name="perc_ass_c002" localSheetId="2">#REF!</definedName>
    <definedName name="perc_ass_c002">#REF!</definedName>
    <definedName name="perc_ass_c003" localSheetId="4">#REF!</definedName>
    <definedName name="perc_ass_c003" localSheetId="0">#REF!</definedName>
    <definedName name="perc_ass_c003" localSheetId="3">#REF!</definedName>
    <definedName name="perc_ass_c003" localSheetId="2">#REF!</definedName>
    <definedName name="perc_ass_c003">#REF!</definedName>
    <definedName name="perc_ass_c004" localSheetId="4">#REF!</definedName>
    <definedName name="perc_ass_c004" localSheetId="0">#REF!</definedName>
    <definedName name="perc_ass_c004" localSheetId="3">#REF!</definedName>
    <definedName name="perc_ass_c004" localSheetId="2">#REF!</definedName>
    <definedName name="perc_ass_c004">#REF!</definedName>
    <definedName name="perc_ass_c005" localSheetId="4">#REF!</definedName>
    <definedName name="perc_ass_c005" localSheetId="0">#REF!</definedName>
    <definedName name="perc_ass_c005" localSheetId="3">#REF!</definedName>
    <definedName name="perc_ass_c005" localSheetId="2">#REF!</definedName>
    <definedName name="perc_ass_c005">#REF!</definedName>
    <definedName name="perc_ass_c007" localSheetId="4">#REF!</definedName>
    <definedName name="perc_ass_c007" localSheetId="0">#REF!</definedName>
    <definedName name="perc_ass_c007" localSheetId="3">#REF!</definedName>
    <definedName name="perc_ass_c007" localSheetId="2">#REF!</definedName>
    <definedName name="perc_ass_c007">#REF!</definedName>
    <definedName name="perc_ass_c008" localSheetId="4">#REF!</definedName>
    <definedName name="perc_ass_c008" localSheetId="0">#REF!</definedName>
    <definedName name="perc_ass_c008" localSheetId="3">#REF!</definedName>
    <definedName name="perc_ass_c008" localSheetId="2">#REF!</definedName>
    <definedName name="perc_ass_c008">#REF!</definedName>
    <definedName name="perc_ass_d0101" localSheetId="4">#REF!</definedName>
    <definedName name="perc_ass_d0101" localSheetId="0">#REF!</definedName>
    <definedName name="perc_ass_d0101" localSheetId="3">#REF!</definedName>
    <definedName name="perc_ass_d0101" localSheetId="2">#REF!</definedName>
    <definedName name="perc_ass_d0101">#REF!</definedName>
    <definedName name="perc_ass_d0102" localSheetId="4">#REF!</definedName>
    <definedName name="perc_ass_d0102" localSheetId="0">#REF!</definedName>
    <definedName name="perc_ass_d0102" localSheetId="3">#REF!</definedName>
    <definedName name="perc_ass_d0102" localSheetId="2">#REF!</definedName>
    <definedName name="perc_ass_d0102">#REF!</definedName>
    <definedName name="perc_ass_D0103" localSheetId="4">#REF!</definedName>
    <definedName name="perc_ass_D0103" localSheetId="0">#REF!</definedName>
    <definedName name="perc_ass_D0103" localSheetId="3">#REF!</definedName>
    <definedName name="perc_ass_D0103" localSheetId="2">#REF!</definedName>
    <definedName name="perc_ass_D0103">#REF!</definedName>
    <definedName name="perc_ass_d0105" localSheetId="4">#REF!</definedName>
    <definedName name="perc_ass_d0105" localSheetId="0">#REF!</definedName>
    <definedName name="perc_ass_d0105" localSheetId="3">#REF!</definedName>
    <definedName name="perc_ass_d0105" localSheetId="2">#REF!</definedName>
    <definedName name="perc_ass_d0105">#REF!</definedName>
    <definedName name="perc_ass_d0201" localSheetId="4">#REF!</definedName>
    <definedName name="perc_ass_d0201" localSheetId="0">#REF!</definedName>
    <definedName name="perc_ass_d0201" localSheetId="3">#REF!</definedName>
    <definedName name="perc_ass_d0201" localSheetId="2">#REF!</definedName>
    <definedName name="perc_ass_d0201">#REF!</definedName>
    <definedName name="perc_ass_e01" localSheetId="4">#REF!</definedName>
    <definedName name="perc_ass_e01" localSheetId="0">#REF!</definedName>
    <definedName name="perc_ass_e01" localSheetId="3">#REF!</definedName>
    <definedName name="perc_ass_e01" localSheetId="2">#REF!</definedName>
    <definedName name="perc_ass_e01">#REF!</definedName>
    <definedName name="perc_ass_e0102" localSheetId="4">#REF!</definedName>
    <definedName name="perc_ass_e0102" localSheetId="0">#REF!</definedName>
    <definedName name="perc_ass_e0102" localSheetId="3">#REF!</definedName>
    <definedName name="perc_ass_e0102" localSheetId="2">#REF!</definedName>
    <definedName name="perc_ass_e0102">#REF!</definedName>
    <definedName name="perc_ass_e0103" localSheetId="4">#REF!</definedName>
    <definedName name="perc_ass_e0103" localSheetId="0">#REF!</definedName>
    <definedName name="perc_ass_e0103" localSheetId="3">#REF!</definedName>
    <definedName name="perc_ass_e0103" localSheetId="2">#REF!</definedName>
    <definedName name="perc_ass_e0103">#REF!</definedName>
    <definedName name="perc_ass_e04" localSheetId="4">#REF!</definedName>
    <definedName name="perc_ass_e04" localSheetId="0">#REF!</definedName>
    <definedName name="perc_ass_e04" localSheetId="3">#REF!</definedName>
    <definedName name="perc_ass_e04" localSheetId="2">#REF!</definedName>
    <definedName name="perc_ass_e04">#REF!</definedName>
    <definedName name="perc_ass_e05" localSheetId="4">#REF!</definedName>
    <definedName name="perc_ass_e05" localSheetId="0">#REF!</definedName>
    <definedName name="perc_ass_e05" localSheetId="3">#REF!</definedName>
    <definedName name="perc_ass_e05" localSheetId="2">#REF!</definedName>
    <definedName name="perc_ass_e05">#REF!</definedName>
    <definedName name="perc_ass_g0201" localSheetId="4">#REF!</definedName>
    <definedName name="perc_ass_g0201" localSheetId="0">#REF!</definedName>
    <definedName name="perc_ass_g0201" localSheetId="3">#REF!</definedName>
    <definedName name="perc_ass_g0201" localSheetId="2">#REF!</definedName>
    <definedName name="perc_ass_g0201">#REF!</definedName>
    <definedName name="perc_man_a0102" localSheetId="4">#REF!</definedName>
    <definedName name="perc_man_a0102" localSheetId="0">#REF!</definedName>
    <definedName name="perc_man_a0102" localSheetId="3">#REF!</definedName>
    <definedName name="perc_man_a0102" localSheetId="2">#REF!</definedName>
    <definedName name="perc_man_a0102">#REF!</definedName>
    <definedName name="perc_man_a0701" localSheetId="4">#REF!</definedName>
    <definedName name="perc_man_a0701" localSheetId="0">#REF!</definedName>
    <definedName name="perc_man_a0701" localSheetId="3">#REF!</definedName>
    <definedName name="perc_man_a0701" localSheetId="2">#REF!</definedName>
    <definedName name="perc_man_a0701">#REF!</definedName>
    <definedName name="perc_man_b0011" localSheetId="4">#REF!</definedName>
    <definedName name="perc_man_b0011" localSheetId="0">#REF!</definedName>
    <definedName name="perc_man_b0011" localSheetId="3">#REF!</definedName>
    <definedName name="perc_man_b0011" localSheetId="2">#REF!</definedName>
    <definedName name="perc_man_b0011">#REF!</definedName>
    <definedName name="perc_man_b0012" localSheetId="4">#REF!</definedName>
    <definedName name="perc_man_b0012" localSheetId="0">#REF!</definedName>
    <definedName name="perc_man_b0012" localSheetId="3">#REF!</definedName>
    <definedName name="perc_man_b0012" localSheetId="2">#REF!</definedName>
    <definedName name="perc_man_b0012">#REF!</definedName>
    <definedName name="perc_man_b0013" localSheetId="4">'[48]B0-Er.Serv.San.-dettaglio'!#REF!</definedName>
    <definedName name="perc_man_b0013" localSheetId="0">'[49]B0-Er.Serv.San.-dettaglio'!#REF!</definedName>
    <definedName name="perc_man_b0013" localSheetId="3">'[48]B0-Er.Serv.San.-dettaglio'!#REF!</definedName>
    <definedName name="perc_man_b0013" localSheetId="5">'[50]B0-Er.Serv.San.-dettaglio'!#REF!</definedName>
    <definedName name="perc_man_b0013" localSheetId="2">'[48]B0-Er.Serv.San.-dettaglio'!#REF!</definedName>
    <definedName name="perc_man_b0013">'[48]B0-Er.Serv.San.-dettaglio'!#REF!</definedName>
    <definedName name="perc_man_b0014" localSheetId="4">#REF!</definedName>
    <definedName name="perc_man_b0014" localSheetId="0">#REF!</definedName>
    <definedName name="perc_man_b0014" localSheetId="3">#REF!</definedName>
    <definedName name="perc_man_b0014" localSheetId="5">#REF!</definedName>
    <definedName name="perc_man_b0014" localSheetId="2">#REF!</definedName>
    <definedName name="perc_man_b0014">#REF!</definedName>
    <definedName name="perc_man_b0015" localSheetId="4">#REF!</definedName>
    <definedName name="perc_man_b0015" localSheetId="0">#REF!</definedName>
    <definedName name="perc_man_b0015" localSheetId="3">#REF!</definedName>
    <definedName name="perc_man_b0015" localSheetId="5">#REF!</definedName>
    <definedName name="perc_man_b0015" localSheetId="2">#REF!</definedName>
    <definedName name="perc_man_b0015">#REF!</definedName>
    <definedName name="perc_man_b0016" localSheetId="4">#REF!</definedName>
    <definedName name="perc_man_b0016" localSheetId="0">#REF!</definedName>
    <definedName name="perc_man_b0016" localSheetId="3">#REF!</definedName>
    <definedName name="perc_man_b0016" localSheetId="5">#REF!</definedName>
    <definedName name="perc_man_b0016" localSheetId="2">#REF!</definedName>
    <definedName name="perc_man_b0016">#REF!</definedName>
    <definedName name="perc_man_b002" localSheetId="4">#REF!</definedName>
    <definedName name="perc_man_b002" localSheetId="0">#REF!</definedName>
    <definedName name="perc_man_b002" localSheetId="3">#REF!</definedName>
    <definedName name="perc_man_b002" localSheetId="2">#REF!</definedName>
    <definedName name="perc_man_b002">#REF!</definedName>
    <definedName name="perc_man_b003" localSheetId="4">#REF!</definedName>
    <definedName name="perc_man_b003" localSheetId="0">#REF!</definedName>
    <definedName name="perc_man_b003" localSheetId="3">#REF!</definedName>
    <definedName name="perc_man_b003" localSheetId="2">#REF!</definedName>
    <definedName name="perc_man_b003">#REF!</definedName>
    <definedName name="perc_man_b004" localSheetId="4">#REF!</definedName>
    <definedName name="perc_man_b004" localSheetId="0">#REF!</definedName>
    <definedName name="perc_man_b004" localSheetId="3">#REF!</definedName>
    <definedName name="perc_man_b004" localSheetId="2">#REF!</definedName>
    <definedName name="perc_man_b004">#REF!</definedName>
    <definedName name="perc_man_b005" localSheetId="4">#REF!</definedName>
    <definedName name="perc_man_b005" localSheetId="0">#REF!</definedName>
    <definedName name="perc_man_b005" localSheetId="3">#REF!</definedName>
    <definedName name="perc_man_b005" localSheetId="2">#REF!</definedName>
    <definedName name="perc_man_b005">#REF!</definedName>
    <definedName name="perc_man_b006" localSheetId="4">#REF!</definedName>
    <definedName name="perc_man_b006" localSheetId="0">#REF!</definedName>
    <definedName name="perc_man_b006" localSheetId="3">#REF!</definedName>
    <definedName name="perc_man_b006" localSheetId="2">#REF!</definedName>
    <definedName name="perc_man_b006">#REF!</definedName>
    <definedName name="perc_man_b007" localSheetId="4">#REF!</definedName>
    <definedName name="perc_man_b007" localSheetId="0">#REF!</definedName>
    <definedName name="perc_man_b007" localSheetId="3">#REF!</definedName>
    <definedName name="perc_man_b007" localSheetId="2">#REF!</definedName>
    <definedName name="perc_man_b007">#REF!</definedName>
    <definedName name="perc_man_b008" localSheetId="4">#REF!</definedName>
    <definedName name="perc_man_b008" localSheetId="0">#REF!</definedName>
    <definedName name="perc_man_b008" localSheetId="3">#REF!</definedName>
    <definedName name="perc_man_b008" localSheetId="2">#REF!</definedName>
    <definedName name="perc_man_b008">#REF!</definedName>
    <definedName name="perc_man_b009" localSheetId="4">#REF!</definedName>
    <definedName name="perc_man_b009" localSheetId="0">#REF!</definedName>
    <definedName name="perc_man_b009" localSheetId="3">#REF!</definedName>
    <definedName name="perc_man_b009" localSheetId="2">#REF!</definedName>
    <definedName name="perc_man_b009">#REF!</definedName>
    <definedName name="perc_man_c001" localSheetId="4">#REF!</definedName>
    <definedName name="perc_man_c001" localSheetId="0">#REF!</definedName>
    <definedName name="perc_man_c001" localSheetId="3">#REF!</definedName>
    <definedName name="perc_man_c001" localSheetId="2">#REF!</definedName>
    <definedName name="perc_man_c001">#REF!</definedName>
    <definedName name="perc_man_c0012" localSheetId="4">#REF!</definedName>
    <definedName name="perc_man_c0012" localSheetId="0">#REF!</definedName>
    <definedName name="perc_man_c0012" localSheetId="3">#REF!</definedName>
    <definedName name="perc_man_c0012" localSheetId="2">#REF!</definedName>
    <definedName name="perc_man_c0012">#REF!</definedName>
    <definedName name="perc_man_c0013" localSheetId="4">#REF!</definedName>
    <definedName name="perc_man_c0013" localSheetId="0">#REF!</definedName>
    <definedName name="perc_man_c0013" localSheetId="3">#REF!</definedName>
    <definedName name="perc_man_c0013" localSheetId="2">#REF!</definedName>
    <definedName name="perc_man_c0013">#REF!</definedName>
    <definedName name="perc_man_c002" localSheetId="4">#REF!</definedName>
    <definedName name="perc_man_c002" localSheetId="0">#REF!</definedName>
    <definedName name="perc_man_c002" localSheetId="3">#REF!</definedName>
    <definedName name="perc_man_c002" localSheetId="2">#REF!</definedName>
    <definedName name="perc_man_c002">#REF!</definedName>
    <definedName name="perc_man_c003" localSheetId="4">#REF!</definedName>
    <definedName name="perc_man_c003" localSheetId="0">#REF!</definedName>
    <definedName name="perc_man_c003" localSheetId="3">#REF!</definedName>
    <definedName name="perc_man_c003" localSheetId="2">#REF!</definedName>
    <definedName name="perc_man_c003">#REF!</definedName>
    <definedName name="perc_man_c004" localSheetId="4">#REF!</definedName>
    <definedName name="perc_man_c004" localSheetId="0">#REF!</definedName>
    <definedName name="perc_man_c004" localSheetId="3">#REF!</definedName>
    <definedName name="perc_man_c004" localSheetId="2">#REF!</definedName>
    <definedName name="perc_man_c004">#REF!</definedName>
    <definedName name="perc_man_c005" localSheetId="4">#REF!</definedName>
    <definedName name="perc_man_c005" localSheetId="0">#REF!</definedName>
    <definedName name="perc_man_c005" localSheetId="3">#REF!</definedName>
    <definedName name="perc_man_c005" localSheetId="2">#REF!</definedName>
    <definedName name="perc_man_c005">#REF!</definedName>
    <definedName name="perc_man_c007" localSheetId="4">#REF!</definedName>
    <definedName name="perc_man_c007" localSheetId="0">#REF!</definedName>
    <definedName name="perc_man_c007" localSheetId="3">#REF!</definedName>
    <definedName name="perc_man_c007" localSheetId="2">#REF!</definedName>
    <definedName name="perc_man_c007">#REF!</definedName>
    <definedName name="perc_man_c008" localSheetId="4">#REF!</definedName>
    <definedName name="perc_man_c008" localSheetId="0">#REF!</definedName>
    <definedName name="perc_man_c008" localSheetId="3">#REF!</definedName>
    <definedName name="perc_man_c008" localSheetId="2">#REF!</definedName>
    <definedName name="perc_man_c008">#REF!</definedName>
    <definedName name="perc_man_d0101" localSheetId="4">#REF!</definedName>
    <definedName name="perc_man_d0101" localSheetId="0">#REF!</definedName>
    <definedName name="perc_man_d0101" localSheetId="3">#REF!</definedName>
    <definedName name="perc_man_d0101" localSheetId="2">#REF!</definedName>
    <definedName name="perc_man_d0101">#REF!</definedName>
    <definedName name="perc_man_d0102" localSheetId="4">#REF!</definedName>
    <definedName name="perc_man_d0102" localSheetId="0">#REF!</definedName>
    <definedName name="perc_man_d0102" localSheetId="3">#REF!</definedName>
    <definedName name="perc_man_d0102" localSheetId="2">#REF!</definedName>
    <definedName name="perc_man_d0102">#REF!</definedName>
    <definedName name="perc_man_d0103" localSheetId="4">#REF!</definedName>
    <definedName name="perc_man_d0103" localSheetId="0">#REF!</definedName>
    <definedName name="perc_man_d0103" localSheetId="3">#REF!</definedName>
    <definedName name="perc_man_d0103" localSheetId="2">#REF!</definedName>
    <definedName name="perc_man_d0103">#REF!</definedName>
    <definedName name="perc_man_d0103m" localSheetId="4">#REF!</definedName>
    <definedName name="perc_man_d0103m" localSheetId="0">#REF!</definedName>
    <definedName name="perc_man_d0103m" localSheetId="3">#REF!</definedName>
    <definedName name="perc_man_d0103m" localSheetId="2">#REF!</definedName>
    <definedName name="perc_man_d0103m">#REF!</definedName>
    <definedName name="perc_man_d0105" localSheetId="4">#REF!</definedName>
    <definedName name="perc_man_d0105" localSheetId="0">#REF!</definedName>
    <definedName name="perc_man_d0105" localSheetId="3">#REF!</definedName>
    <definedName name="perc_man_d0105" localSheetId="2">#REF!</definedName>
    <definedName name="perc_man_d0105">#REF!</definedName>
    <definedName name="perc_man_d0201" localSheetId="4">#REF!</definedName>
    <definedName name="perc_man_d0201" localSheetId="0">#REF!</definedName>
    <definedName name="perc_man_d0201" localSheetId="3">#REF!</definedName>
    <definedName name="perc_man_d0201" localSheetId="2">#REF!</definedName>
    <definedName name="perc_man_d0201">#REF!</definedName>
    <definedName name="perc_man_e01" localSheetId="4">#REF!</definedName>
    <definedName name="perc_man_e01" localSheetId="0">#REF!</definedName>
    <definedName name="perc_man_e01" localSheetId="3">#REF!</definedName>
    <definedName name="perc_man_e01" localSheetId="2">#REF!</definedName>
    <definedName name="perc_man_e01">#REF!</definedName>
    <definedName name="perc_man_e0102" localSheetId="4">#REF!</definedName>
    <definedName name="perc_man_e0102" localSheetId="0">#REF!</definedName>
    <definedName name="perc_man_e0102" localSheetId="3">#REF!</definedName>
    <definedName name="perc_man_e0102" localSheetId="2">#REF!</definedName>
    <definedName name="perc_man_e0102">#REF!</definedName>
    <definedName name="perc_man_e0103" localSheetId="4">#REF!</definedName>
    <definedName name="perc_man_e0103" localSheetId="0">#REF!</definedName>
    <definedName name="perc_man_e0103" localSheetId="3">#REF!</definedName>
    <definedName name="perc_man_e0103" localSheetId="2">#REF!</definedName>
    <definedName name="perc_man_e0103">#REF!</definedName>
    <definedName name="perc_man_e04" localSheetId="4">#REF!</definedName>
    <definedName name="perc_man_e04" localSheetId="0">#REF!</definedName>
    <definedName name="perc_man_e04" localSheetId="3">#REF!</definedName>
    <definedName name="perc_man_e04" localSheetId="2">#REF!</definedName>
    <definedName name="perc_man_e04">#REF!</definedName>
    <definedName name="perc_man_e05" localSheetId="4">#REF!</definedName>
    <definedName name="perc_man_e05" localSheetId="0">#REF!</definedName>
    <definedName name="perc_man_e05" localSheetId="3">#REF!</definedName>
    <definedName name="perc_man_e05" localSheetId="2">#REF!</definedName>
    <definedName name="perc_man_e05">#REF!</definedName>
    <definedName name="perc_man_e202" localSheetId="4">'[51]E0-Sist.Governo-Cond.SISR-2004'!#REF!</definedName>
    <definedName name="perc_man_e202" localSheetId="0">'[52]E0-Sist.Governo-Cond.SISR-2004'!#REF!</definedName>
    <definedName name="perc_man_e202" localSheetId="3">'[51]E0-Sist.Governo-Cond.SISR-2004'!#REF!</definedName>
    <definedName name="perc_man_e202" localSheetId="5">'[53]E0-Sist.Governo-Cond.SISR-2004'!#REF!</definedName>
    <definedName name="perc_man_e202" localSheetId="2">'[51]E0-Sist.Governo-Cond.SISR-2004'!#REF!</definedName>
    <definedName name="perc_man_e202">'[51]E0-Sist.Governo-Cond.SISR-2004'!#REF!</definedName>
    <definedName name="perc_man_g0201" localSheetId="4">#REF!</definedName>
    <definedName name="perc_man_g0201" localSheetId="0">#REF!</definedName>
    <definedName name="perc_man_g0201" localSheetId="3">#REF!</definedName>
    <definedName name="perc_man_g0201" localSheetId="5">#REF!</definedName>
    <definedName name="perc_man_g0201" localSheetId="2">#REF!</definedName>
    <definedName name="perc_man_g0201">#REF!</definedName>
    <definedName name="perc_pass" localSheetId="4">#REF!</definedName>
    <definedName name="perc_pass" localSheetId="0">#REF!</definedName>
    <definedName name="perc_pass" localSheetId="3">#REF!</definedName>
    <definedName name="perc_pass" localSheetId="5">#REF!</definedName>
    <definedName name="perc_pass" localSheetId="2">#REF!</definedName>
    <definedName name="perc_pass">#REF!</definedName>
    <definedName name="Pers_aopn" localSheetId="4">#REF!</definedName>
    <definedName name="Pers_aopn" localSheetId="0">#REF!</definedName>
    <definedName name="Pers_aopn" localSheetId="3">#REF!</definedName>
    <definedName name="Pers_aopn" localSheetId="2">#REF!</definedName>
    <definedName name="Pers_aopn">#REF!</definedName>
    <definedName name="Pers_aots" localSheetId="4">#REF!</definedName>
    <definedName name="Pers_aots" localSheetId="0">#REF!</definedName>
    <definedName name="Pers_aots" localSheetId="3">#REF!</definedName>
    <definedName name="Pers_aots" localSheetId="2">#REF!</definedName>
    <definedName name="Pers_aots">#REF!</definedName>
    <definedName name="Pers_aoud" localSheetId="4">#REF!</definedName>
    <definedName name="Pers_aoud" localSheetId="0">#REF!</definedName>
    <definedName name="Pers_aoud" localSheetId="3">#REF!</definedName>
    <definedName name="Pers_aoud" localSheetId="2">#REF!</definedName>
    <definedName name="Pers_aoud">#REF!</definedName>
    <definedName name="Pers_ars" localSheetId="4">#REF!</definedName>
    <definedName name="Pers_ars" localSheetId="0">#REF!</definedName>
    <definedName name="Pers_ars" localSheetId="3">#REF!</definedName>
    <definedName name="Pers_ars" localSheetId="2">#REF!</definedName>
    <definedName name="Pers_ars">#REF!</definedName>
    <definedName name="Pers_ass1" localSheetId="4">#REF!</definedName>
    <definedName name="Pers_ass1" localSheetId="0">#REF!</definedName>
    <definedName name="Pers_ass1" localSheetId="3">#REF!</definedName>
    <definedName name="Pers_ass1" localSheetId="2">#REF!</definedName>
    <definedName name="Pers_ass1">#REF!</definedName>
    <definedName name="Pers_ass2" localSheetId="4">#REF!</definedName>
    <definedName name="Pers_ass2" localSheetId="0">#REF!</definedName>
    <definedName name="Pers_ass2" localSheetId="3">#REF!</definedName>
    <definedName name="Pers_ass2" localSheetId="2">#REF!</definedName>
    <definedName name="Pers_ass2">#REF!</definedName>
    <definedName name="Pers_ass4" localSheetId="4">#REF!</definedName>
    <definedName name="Pers_ass4" localSheetId="0">#REF!</definedName>
    <definedName name="Pers_ass4" localSheetId="3">#REF!</definedName>
    <definedName name="Pers_ass4" localSheetId="2">#REF!</definedName>
    <definedName name="Pers_ass4">#REF!</definedName>
    <definedName name="Pers_ass6" localSheetId="4">#REF!</definedName>
    <definedName name="Pers_ass6" localSheetId="0">#REF!</definedName>
    <definedName name="Pers_ass6" localSheetId="3">#REF!</definedName>
    <definedName name="Pers_ass6" localSheetId="2">#REF!</definedName>
    <definedName name="Pers_ass6">#REF!</definedName>
    <definedName name="Pers_burlo" localSheetId="4">#REF!</definedName>
    <definedName name="Pers_burlo" localSheetId="0">#REF!</definedName>
    <definedName name="Pers_burlo" localSheetId="3">#REF!</definedName>
    <definedName name="Pers_burlo" localSheetId="2">#REF!</definedName>
    <definedName name="Pers_burlo">#REF!</definedName>
    <definedName name="Pers_cro" localSheetId="4">#REF!</definedName>
    <definedName name="Pers_cro" localSheetId="0">#REF!</definedName>
    <definedName name="Pers_cro" localSheetId="3">#REF!</definedName>
    <definedName name="Pers_cro" localSheetId="2">#REF!</definedName>
    <definedName name="Pers_cro">#REF!</definedName>
    <definedName name="Pers_policl" localSheetId="4">#REF!</definedName>
    <definedName name="Pers_policl" localSheetId="0">#REF!</definedName>
    <definedName name="Pers_policl" localSheetId="3">#REF!</definedName>
    <definedName name="Pers_policl" localSheetId="2">#REF!</definedName>
    <definedName name="Pers_policl">#REF!</definedName>
    <definedName name="Pesr_ass3" localSheetId="4">#REF!</definedName>
    <definedName name="Pesr_ass3" localSheetId="0">#REF!</definedName>
    <definedName name="Pesr_ass3" localSheetId="3">#REF!</definedName>
    <definedName name="Pesr_ass3" localSheetId="2">#REF!</definedName>
    <definedName name="Pesr_ass3">#REF!</definedName>
    <definedName name="pippo" localSheetId="4">'[7]Alim S.P.'!#REF!</definedName>
    <definedName name="pippo" localSheetId="0">'[7]Alim S.P.'!#REF!</definedName>
    <definedName name="pippo" localSheetId="3">'[7]Alim S.P.'!#REF!</definedName>
    <definedName name="pippo" localSheetId="5">'[7]Alim S.P.'!#REF!</definedName>
    <definedName name="pippo" localSheetId="2">'[7]Alim S.P.'!#REF!</definedName>
    <definedName name="pippo">'[54]Alim S.P.'!#REF!</definedName>
    <definedName name="pluto" localSheetId="4">#REF!</definedName>
    <definedName name="pluto" localSheetId="0">#REF!</definedName>
    <definedName name="pluto" localSheetId="3">#REF!</definedName>
    <definedName name="pluto" localSheetId="5">#REF!</definedName>
    <definedName name="pluto" localSheetId="2">#REF!</definedName>
    <definedName name="pluto">#REF!</definedName>
    <definedName name="precons" localSheetId="4">#REF!</definedName>
    <definedName name="precons" localSheetId="0">#REF!</definedName>
    <definedName name="precons" localSheetId="3">#REF!</definedName>
    <definedName name="precons" localSheetId="5">#REF!</definedName>
    <definedName name="precons" localSheetId="2">#REF!</definedName>
    <definedName name="precons">#REF!</definedName>
    <definedName name="prova" localSheetId="4">'[5]Alim S.P.'!#REF!</definedName>
    <definedName name="prova" localSheetId="3">'[5]Alim S.P.'!#REF!</definedName>
    <definedName name="prova" localSheetId="5">'[11]Alim S.P.'!#REF!</definedName>
    <definedName name="prova" localSheetId="2">'[5]Alim S.P.'!#REF!</definedName>
    <definedName name="prova">'[11]Alim S.P.'!#REF!</definedName>
    <definedName name="QUOTA_40">[21]Codifiche!$Y$2:$Y$11</definedName>
    <definedName name="re" localSheetId="4">#REF!</definedName>
    <definedName name="re" localSheetId="0">#REF!</definedName>
    <definedName name="re" localSheetId="3">#REF!</definedName>
    <definedName name="re" localSheetId="5">#REF!</definedName>
    <definedName name="re" localSheetId="2">#REF!</definedName>
    <definedName name="re">#REF!</definedName>
    <definedName name="re_1">"#REF!"</definedName>
    <definedName name="rewe" localSheetId="4">[55]AOTS!$A$1:$IV$65536</definedName>
    <definedName name="rewe" localSheetId="0">[56]AOTS!$1:$1048576</definedName>
    <definedName name="rewe" localSheetId="3">[55]AOTS!$A$1:$IV$65536</definedName>
    <definedName name="rewe" localSheetId="5">[55]AOTS!$A:$IV</definedName>
    <definedName name="rewe" localSheetId="2">[55]AOTS!$A$1:$IV$65536</definedName>
    <definedName name="rewe">[57]AOTS!$1:$1048576</definedName>
    <definedName name="Riassunto__Risorse_complessive" localSheetId="4">#REF!</definedName>
    <definedName name="Riassunto__Risorse_complessive" localSheetId="0">#REF!</definedName>
    <definedName name="Riassunto__Risorse_complessive" localSheetId="3">#REF!</definedName>
    <definedName name="Riassunto__Risorse_complessive" localSheetId="5">#REF!</definedName>
    <definedName name="Riassunto__Risorse_complessive" localSheetId="2">#REF!</definedName>
    <definedName name="Riassunto__Risorse_complessive">#REF!</definedName>
    <definedName name="ricavi" localSheetId="0">#REF!</definedName>
    <definedName name="ricavi">#REF!</definedName>
    <definedName name="sc_clipper" localSheetId="4">#REF!</definedName>
    <definedName name="sc_clipper" localSheetId="0">#REF!</definedName>
    <definedName name="sc_clipper" localSheetId="3">#REF!</definedName>
    <definedName name="sc_clipper" localSheetId="5">#REF!</definedName>
    <definedName name="sc_clipper" localSheetId="2">#REF!</definedName>
    <definedName name="sc_clipper">#REF!</definedName>
    <definedName name="sc_d00101" localSheetId="4">#REF!</definedName>
    <definedName name="sc_d00101" localSheetId="0">#REF!</definedName>
    <definedName name="sc_d00101" localSheetId="3">#REF!</definedName>
    <definedName name="sc_d00101" localSheetId="5">#REF!</definedName>
    <definedName name="sc_d00101" localSheetId="2">#REF!</definedName>
    <definedName name="sc_d00101">#REF!</definedName>
    <definedName name="sc_d00102" localSheetId="4">#REF!</definedName>
    <definedName name="sc_d00102" localSheetId="0">#REF!</definedName>
    <definedName name="sc_d00102" localSheetId="3">#REF!</definedName>
    <definedName name="sc_d00102" localSheetId="2">#REF!</definedName>
    <definedName name="sc_d00102">#REF!</definedName>
    <definedName name="sc_d00103" localSheetId="4">#REF!</definedName>
    <definedName name="sc_d00103" localSheetId="0">#REF!</definedName>
    <definedName name="sc_d00103" localSheetId="3">#REF!</definedName>
    <definedName name="sc_d00103" localSheetId="2">#REF!</definedName>
    <definedName name="sc_d00103">#REF!</definedName>
    <definedName name="sc_d00105" localSheetId="4">#REF!</definedName>
    <definedName name="sc_d00105" localSheetId="0">#REF!</definedName>
    <definedName name="sc_d00105" localSheetId="3">#REF!</definedName>
    <definedName name="sc_d00105" localSheetId="2">#REF!</definedName>
    <definedName name="sc_d00105">#REF!</definedName>
    <definedName name="sc_d00501" localSheetId="4">#REF!</definedName>
    <definedName name="sc_d00501" localSheetId="0">#REF!</definedName>
    <definedName name="sc_d00501" localSheetId="3">#REF!</definedName>
    <definedName name="sc_d00501" localSheetId="2">#REF!</definedName>
    <definedName name="sc_d00501">#REF!</definedName>
    <definedName name="sc_g00201" localSheetId="4">#REF!</definedName>
    <definedName name="sc_g00201" localSheetId="0">#REF!</definedName>
    <definedName name="sc_g00201" localSheetId="3">#REF!</definedName>
    <definedName name="sc_g00201" localSheetId="2">#REF!</definedName>
    <definedName name="sc_g00201">#REF!</definedName>
    <definedName name="selez">"#REF!"</definedName>
    <definedName name="SESSO">[21]Codifiche!$A$2:$A$6</definedName>
    <definedName name="SPSS" localSheetId="4">#REF!</definedName>
    <definedName name="SPSS" localSheetId="0">#REF!</definedName>
    <definedName name="SPSS" localSheetId="3">#REF!</definedName>
    <definedName name="SPSS" localSheetId="5">#REF!</definedName>
    <definedName name="SPSS" localSheetId="2">#REF!</definedName>
    <definedName name="SPSS">#REF!</definedName>
    <definedName name="stampa" localSheetId="4">[58]AOTS!$A$1:$IV$65536</definedName>
    <definedName name="stampa" localSheetId="0">[58]AOTS!$1:$1048576</definedName>
    <definedName name="stampa" localSheetId="3">[58]AOTS!$A$1:$IV$65536</definedName>
    <definedName name="stampa" localSheetId="5">[58]AOTS!$A:$IV</definedName>
    <definedName name="stampa" localSheetId="2">[58]AOTS!$A$1:$IV$65536</definedName>
    <definedName name="stampa">[58]AOTS!$1:$1048576</definedName>
    <definedName name="STATO">[21]Codifiche!$B$2:$B$15</definedName>
    <definedName name="TEMPO">[21]Codifiche!$R$2:$R$15</definedName>
    <definedName name="Term_agg_ASCOT" localSheetId="4">#REF!</definedName>
    <definedName name="Term_agg_ASCOT" localSheetId="0">#REF!</definedName>
    <definedName name="Term_agg_ASCOT" localSheetId="3">#REF!</definedName>
    <definedName name="Term_agg_ASCOT" localSheetId="5">#REF!</definedName>
    <definedName name="Term_agg_ASCOT" localSheetId="2">#REF!</definedName>
    <definedName name="Term_agg_ASCOT">#REF!</definedName>
    <definedName name="_xlnm.Print_Titles" localSheetId="1">'Preventivo 2021'!$6:$7</definedName>
    <definedName name="Tot_chemio_regione" localSheetId="4">#REF!</definedName>
    <definedName name="Tot_chemio_regione" localSheetId="0">#REF!</definedName>
    <definedName name="Tot_chemio_regione" localSheetId="3">#REF!</definedName>
    <definedName name="Tot_chemio_regione" localSheetId="5">#REF!</definedName>
    <definedName name="Tot_chemio_regione" localSheetId="2">#REF!</definedName>
    <definedName name="Tot_chemio_regione">#REF!</definedName>
    <definedName name="Tot_referti_G2RISregione" localSheetId="4">#REF!</definedName>
    <definedName name="Tot_referti_G2RISregione" localSheetId="0">#REF!</definedName>
    <definedName name="Tot_referti_G2RISregione" localSheetId="3">#REF!</definedName>
    <definedName name="Tot_referti_G2RISregione" localSheetId="5">#REF!</definedName>
    <definedName name="Tot_referti_G2RISregione" localSheetId="2">#REF!</definedName>
    <definedName name="Tot_referti_G2RISregione">#REF!</definedName>
    <definedName name="TOTALE" localSheetId="0">#REF!</definedName>
    <definedName name="TOTALE">#REF!</definedName>
    <definedName name="Totale_accessi_regione" localSheetId="4">#REF!</definedName>
    <definedName name="Totale_accessi_regione" localSheetId="0">#REF!</definedName>
    <definedName name="Totale_accessi_regione" localSheetId="3">#REF!</definedName>
    <definedName name="Totale_accessi_regione" localSheetId="5">#REF!</definedName>
    <definedName name="Totale_accessi_regione" localSheetId="2">#REF!</definedName>
    <definedName name="Totale_accessi_regione">#REF!</definedName>
    <definedName name="Totale_acquisti_di_rilievo_aziendale" localSheetId="4">#REF!</definedName>
    <definedName name="Totale_acquisti_di_rilievo_aziendale" localSheetId="0">#REF!</definedName>
    <definedName name="Totale_acquisti_di_rilievo_aziendale" localSheetId="3">#REF!</definedName>
    <definedName name="Totale_acquisti_di_rilievo_aziendale" localSheetId="2">#REF!</definedName>
    <definedName name="Totale_acquisti_di_rilievo_aziendale">#REF!</definedName>
    <definedName name="Totale_acquisti_di_rilievo_regionale" localSheetId="4">#REF!</definedName>
    <definedName name="Totale_acquisti_di_rilievo_regionale" localSheetId="0">#REF!</definedName>
    <definedName name="Totale_acquisti_di_rilievo_regionale" localSheetId="3">#REF!</definedName>
    <definedName name="Totale_acquisti_di_rilievo_regionale" localSheetId="2">#REF!</definedName>
    <definedName name="Totale_acquisti_di_rilievo_regionale">#REF!</definedName>
    <definedName name="Totale_dip_regione" localSheetId="4">#REF!</definedName>
    <definedName name="Totale_dip_regione" localSheetId="0">#REF!</definedName>
    <definedName name="Totale_dip_regione" localSheetId="3">#REF!</definedName>
    <definedName name="Totale_dip_regione" localSheetId="2">#REF!</definedName>
    <definedName name="Totale_dip_regione">#REF!</definedName>
    <definedName name="Totale_esami_regione" localSheetId="4">#REF!</definedName>
    <definedName name="Totale_esami_regione" localSheetId="0">#REF!</definedName>
    <definedName name="Totale_esami_regione" localSheetId="3">#REF!</definedName>
    <definedName name="Totale_esami_regione" localSheetId="2">#REF!</definedName>
    <definedName name="Totale_esami_regione">#REF!</definedName>
    <definedName name="Totale_interventi_di_rilievo_aziendale" localSheetId="4">#REF!</definedName>
    <definedName name="Totale_interventi_di_rilievo_aziendale" localSheetId="0">#REF!</definedName>
    <definedName name="Totale_interventi_di_rilievo_aziendale" localSheetId="3">#REF!</definedName>
    <definedName name="Totale_interventi_di_rilievo_aziendale" localSheetId="2">#REF!</definedName>
    <definedName name="Totale_interventi_di_rilievo_aziendale">#REF!</definedName>
    <definedName name="Totale_interventi_di_rilievo_regionale" localSheetId="4">#REF!</definedName>
    <definedName name="Totale_interventi_di_rilievo_regionale" localSheetId="0">#REF!</definedName>
    <definedName name="Totale_interventi_di_rilievo_regionale" localSheetId="3">#REF!</definedName>
    <definedName name="Totale_interventi_di_rilievo_regionale" localSheetId="2">#REF!</definedName>
    <definedName name="Totale_interventi_di_rilievo_regionale">#REF!</definedName>
    <definedName name="Totale_parametro_riferimento_G2" localSheetId="4">#REF!</definedName>
    <definedName name="Totale_parametro_riferimento_G2" localSheetId="0">#REF!</definedName>
    <definedName name="Totale_parametro_riferimento_G2" localSheetId="3">#REF!</definedName>
    <definedName name="Totale_parametro_riferimento_G2" localSheetId="2">#REF!</definedName>
    <definedName name="Totale_parametro_riferimento_G2">#REF!</definedName>
    <definedName name="Totale_trasf_regione" localSheetId="4">#REF!</definedName>
    <definedName name="Totale_trasf_regione" localSheetId="0">#REF!</definedName>
    <definedName name="Totale_trasf_regione" localSheetId="3">#REF!</definedName>
    <definedName name="Totale_trasf_regione" localSheetId="2">#REF!</definedName>
    <definedName name="Totale_trasf_regione">#REF!</definedName>
    <definedName name="Uselist" localSheetId="0">INDEX("[21]!valdata",1,MATCH("'[22]2010'!xfd1",[36]Lists!$A$1:$IV$1,0)):INDEX("[21]!valdata",Counter,MATCH("'[22]2010'!xfd1",[36]Lists!$A$1:$IV$1,0))</definedName>
    <definedName name="Uselist">INDEX("[21]!valdata",1,MATCH("'[22]2010'!xfd1",[36]Lists!$A$1:$IV$1,0)):INDEX("[21]!valdata",Counter,MATCH("'[22]2010'!xfd1",[36]Lists!$A$1:$IV$1,0))</definedName>
    <definedName name="Uselist2" localSheetId="0">INDEX("[21]!valdata2",1,MATCH("'[23]2010'!xfd1",[37]profili!$A$1:$IV$1,0)):INDEX("[21]!valdata2",Counter2,MATCH("'[23]2010'!xfd1",[37]profili!$A$1:$IV$1,0))</definedName>
    <definedName name="Uselist2">INDEX("[21]!valdata2",1,MATCH("'[23]2010'!xfd1",[37]profili!$A$1:$IV$1,0)):INDEX("[21]!valdata2",Counter2,MATCH("'[23]2010'!xfd1",[37]profili!$A$1:$IV$1,0))</definedName>
    <definedName name="val_nom_term_ce" localSheetId="4">#REF!</definedName>
    <definedName name="val_nom_term_ce" localSheetId="0">#REF!</definedName>
    <definedName name="val_nom_term_ce" localSheetId="3">#REF!</definedName>
    <definedName name="val_nom_term_ce" localSheetId="5">#REF!</definedName>
    <definedName name="val_nom_term_ce" localSheetId="2">#REF!</definedName>
    <definedName name="val_nom_term_ce">#REF!</definedName>
    <definedName name="Val_nom_terminale" localSheetId="4">#REF!</definedName>
    <definedName name="Val_nom_terminale" localSheetId="0">#REF!</definedName>
    <definedName name="Val_nom_terminale" localSheetId="3">#REF!</definedName>
    <definedName name="Val_nom_terminale" localSheetId="2">#REF!</definedName>
    <definedName name="Val_nom_terminale">#REF!</definedName>
    <definedName name="val_ora_a0102" localSheetId="4">#REF!</definedName>
    <definedName name="val_ora_a0102" localSheetId="0">#REF!</definedName>
    <definedName name="val_ora_a0102" localSheetId="3">#REF!</definedName>
    <definedName name="val_ora_a0102" localSheetId="2">#REF!</definedName>
    <definedName name="val_ora_a0102">#REF!</definedName>
    <definedName name="val_ora_a0202" localSheetId="4">#REF!</definedName>
    <definedName name="val_ora_a0202" localSheetId="0">#REF!</definedName>
    <definedName name="val_ora_a0202" localSheetId="3">#REF!</definedName>
    <definedName name="val_ora_a0202" localSheetId="2">#REF!</definedName>
    <definedName name="val_ora_a0202">#REF!</definedName>
    <definedName name="val_ora_a0701" localSheetId="4">#REF!</definedName>
    <definedName name="val_ora_a0701" localSheetId="0">#REF!</definedName>
    <definedName name="val_ora_a0701" localSheetId="3">#REF!</definedName>
    <definedName name="val_ora_a0701" localSheetId="2">#REF!</definedName>
    <definedName name="val_ora_a0701">#REF!</definedName>
    <definedName name="val_ora_b0011" localSheetId="4">#REF!</definedName>
    <definedName name="val_ora_b0011" localSheetId="0">#REF!</definedName>
    <definedName name="val_ora_b0011" localSheetId="3">#REF!</definedName>
    <definedName name="val_ora_b0011" localSheetId="2">#REF!</definedName>
    <definedName name="val_ora_b0011">#REF!</definedName>
    <definedName name="val_ora_b0012" localSheetId="4">#REF!</definedName>
    <definedName name="val_ora_b0012" localSheetId="0">#REF!</definedName>
    <definedName name="val_ora_b0012" localSheetId="3">#REF!</definedName>
    <definedName name="val_ora_b0012" localSheetId="2">#REF!</definedName>
    <definedName name="val_ora_b0012">#REF!</definedName>
    <definedName name="val_ora_b0013" localSheetId="4">'[48]B0-Er.Serv.San.-dettaglio'!#REF!</definedName>
    <definedName name="val_ora_b0013" localSheetId="0">'[49]B0-Er.Serv.San.-dettaglio'!#REF!</definedName>
    <definedName name="val_ora_b0013" localSheetId="3">'[48]B0-Er.Serv.San.-dettaglio'!#REF!</definedName>
    <definedName name="val_ora_b0013" localSheetId="5">'[50]B0-Er.Serv.San.-dettaglio'!#REF!</definedName>
    <definedName name="val_ora_b0013" localSheetId="2">'[48]B0-Er.Serv.San.-dettaglio'!#REF!</definedName>
    <definedName name="val_ora_b0013">'[48]B0-Er.Serv.San.-dettaglio'!#REF!</definedName>
    <definedName name="val_ora_b0014" localSheetId="4">#REF!</definedName>
    <definedName name="val_ora_b0014" localSheetId="0">#REF!</definedName>
    <definedName name="val_ora_b0014" localSheetId="3">#REF!</definedName>
    <definedName name="val_ora_b0014" localSheetId="5">#REF!</definedName>
    <definedName name="val_ora_b0014" localSheetId="2">#REF!</definedName>
    <definedName name="val_ora_b0014">#REF!</definedName>
    <definedName name="val_ora_b0015" localSheetId="4">#REF!</definedName>
    <definedName name="val_ora_b0015" localSheetId="0">#REF!</definedName>
    <definedName name="val_ora_b0015" localSheetId="3">#REF!</definedName>
    <definedName name="val_ora_b0015" localSheetId="5">#REF!</definedName>
    <definedName name="val_ora_b0015" localSheetId="2">#REF!</definedName>
    <definedName name="val_ora_b0015">#REF!</definedName>
    <definedName name="val_ora_b0016" localSheetId="4">#REF!</definedName>
    <definedName name="val_ora_b0016" localSheetId="0">#REF!</definedName>
    <definedName name="val_ora_b0016" localSheetId="3">#REF!</definedName>
    <definedName name="val_ora_b0016" localSheetId="5">#REF!</definedName>
    <definedName name="val_ora_b0016" localSheetId="2">#REF!</definedName>
    <definedName name="val_ora_b0016">#REF!</definedName>
    <definedName name="val_ora_b002" localSheetId="4">#REF!</definedName>
    <definedName name="val_ora_b002" localSheetId="0">#REF!</definedName>
    <definedName name="val_ora_b002" localSheetId="3">#REF!</definedName>
    <definedName name="val_ora_b002" localSheetId="2">#REF!</definedName>
    <definedName name="val_ora_b002">#REF!</definedName>
    <definedName name="val_ora_b003" localSheetId="4">#REF!</definedName>
    <definedName name="val_ora_b003" localSheetId="0">#REF!</definedName>
    <definedName name="val_ora_b003" localSheetId="3">#REF!</definedName>
    <definedName name="val_ora_b003" localSheetId="2">#REF!</definedName>
    <definedName name="val_ora_b003">#REF!</definedName>
    <definedName name="val_ora_b004" localSheetId="4">#REF!</definedName>
    <definedName name="val_ora_b004" localSheetId="0">#REF!</definedName>
    <definedName name="val_ora_b004" localSheetId="3">#REF!</definedName>
    <definedName name="val_ora_b004" localSheetId="2">#REF!</definedName>
    <definedName name="val_ora_b004">#REF!</definedName>
    <definedName name="val_ora_b005" localSheetId="4">#REF!</definedName>
    <definedName name="val_ora_b005" localSheetId="0">#REF!</definedName>
    <definedName name="val_ora_b005" localSheetId="3">#REF!</definedName>
    <definedName name="val_ora_b005" localSheetId="2">#REF!</definedName>
    <definedName name="val_ora_b005">#REF!</definedName>
    <definedName name="val_ora_b006" localSheetId="4">#REF!</definedName>
    <definedName name="val_ora_b006" localSheetId="0">#REF!</definedName>
    <definedName name="val_ora_b006" localSheetId="3">#REF!</definedName>
    <definedName name="val_ora_b006" localSheetId="2">#REF!</definedName>
    <definedName name="val_ora_b006">#REF!</definedName>
    <definedName name="val_ora_b007" localSheetId="4">#REF!</definedName>
    <definedName name="val_ora_b007" localSheetId="0">#REF!</definedName>
    <definedName name="val_ora_b007" localSheetId="3">#REF!</definedName>
    <definedName name="val_ora_b007" localSheetId="2">#REF!</definedName>
    <definedName name="val_ora_b007">#REF!</definedName>
    <definedName name="val_ora_b008" localSheetId="4">#REF!</definedName>
    <definedName name="val_ora_b008" localSheetId="0">#REF!</definedName>
    <definedName name="val_ora_b008" localSheetId="3">#REF!</definedName>
    <definedName name="val_ora_b008" localSheetId="2">#REF!</definedName>
    <definedName name="val_ora_b008">#REF!</definedName>
    <definedName name="val_ora_b009" localSheetId="4">#REF!</definedName>
    <definedName name="val_ora_b009" localSheetId="0">#REF!</definedName>
    <definedName name="val_ora_b009" localSheetId="3">#REF!</definedName>
    <definedName name="val_ora_b009" localSheetId="2">#REF!</definedName>
    <definedName name="val_ora_b009">#REF!</definedName>
    <definedName name="val_ora_c001" localSheetId="4">#REF!</definedName>
    <definedName name="val_ora_c001" localSheetId="0">#REF!</definedName>
    <definedName name="val_ora_c001" localSheetId="3">#REF!</definedName>
    <definedName name="val_ora_c001" localSheetId="2">#REF!</definedName>
    <definedName name="val_ora_c001">#REF!</definedName>
    <definedName name="val_ora_c002" localSheetId="4">#REF!</definedName>
    <definedName name="val_ora_c002" localSheetId="0">#REF!</definedName>
    <definedName name="val_ora_c002" localSheetId="3">#REF!</definedName>
    <definedName name="val_ora_c002" localSheetId="2">#REF!</definedName>
    <definedName name="val_ora_c002">#REF!</definedName>
    <definedName name="val_ora_c003" localSheetId="4">#REF!</definedName>
    <definedName name="val_ora_c003" localSheetId="0">#REF!</definedName>
    <definedName name="val_ora_c003" localSheetId="3">#REF!</definedName>
    <definedName name="val_ora_c003" localSheetId="2">#REF!</definedName>
    <definedName name="val_ora_c003">#REF!</definedName>
    <definedName name="val_ora_c004" localSheetId="4">#REF!</definedName>
    <definedName name="val_ora_c004" localSheetId="0">#REF!</definedName>
    <definedName name="val_ora_c004" localSheetId="3">#REF!</definedName>
    <definedName name="val_ora_c004" localSheetId="2">#REF!</definedName>
    <definedName name="val_ora_c004">#REF!</definedName>
    <definedName name="val_ora_c005" localSheetId="4">#REF!</definedName>
    <definedName name="val_ora_c005" localSheetId="0">#REF!</definedName>
    <definedName name="val_ora_c005" localSheetId="3">#REF!</definedName>
    <definedName name="val_ora_c005" localSheetId="2">#REF!</definedName>
    <definedName name="val_ora_c005">#REF!</definedName>
    <definedName name="val_ora_c007" localSheetId="4">#REF!</definedName>
    <definedName name="val_ora_c007" localSheetId="0">#REF!</definedName>
    <definedName name="val_ora_c007" localSheetId="3">#REF!</definedName>
    <definedName name="val_ora_c007" localSheetId="2">#REF!</definedName>
    <definedName name="val_ora_c007">#REF!</definedName>
    <definedName name="val_ora_c008" localSheetId="4">#REF!</definedName>
    <definedName name="val_ora_c008" localSheetId="0">#REF!</definedName>
    <definedName name="val_ora_c008" localSheetId="3">#REF!</definedName>
    <definedName name="val_ora_c008" localSheetId="2">#REF!</definedName>
    <definedName name="val_ora_c008">#REF!</definedName>
    <definedName name="val_ora_d0101" localSheetId="4">#REF!</definedName>
    <definedName name="val_ora_d0101" localSheetId="0">#REF!</definedName>
    <definedName name="val_ora_d0101" localSheetId="3">#REF!</definedName>
    <definedName name="val_ora_d0101" localSheetId="2">#REF!</definedName>
    <definedName name="val_ora_d0101">#REF!</definedName>
    <definedName name="val_ora_d0102" localSheetId="4">#REF!</definedName>
    <definedName name="val_ora_d0102" localSheetId="0">#REF!</definedName>
    <definedName name="val_ora_d0102" localSheetId="3">#REF!</definedName>
    <definedName name="val_ora_d0102" localSheetId="2">#REF!</definedName>
    <definedName name="val_ora_d0102">#REF!</definedName>
    <definedName name="val_ora_d0103" localSheetId="4">'[48]D0-Scamb.Inform.-Cond.SISR-2004'!$W$31+'[48]D0-Scamb.Inform.-Cond.SISR-2004'!$W$32</definedName>
    <definedName name="val_ora_d0103" localSheetId="0">'[49]D0-Scamb.Inform.-Cond.SISR-2004'!$W$31+'[49]D0-Scamb.Inform.-Cond.SISR-2004'!$W$32</definedName>
    <definedName name="val_ora_d0103" localSheetId="3">'[48]D0-Scamb.Inform.-Cond.SISR-2004'!$W$31+'[48]D0-Scamb.Inform.-Cond.SISR-2004'!$W$32</definedName>
    <definedName name="val_ora_d0103" localSheetId="5">'[50]D0-Scamb.Inform.-Cond.SISR-2004'!$W$31+'[50]D0-Scamb.Inform.-Cond.SISR-2004'!$W$32</definedName>
    <definedName name="val_ora_d0103" localSheetId="2">'[48]D0-Scamb.Inform.-Cond.SISR-2004'!$W$31+'[48]D0-Scamb.Inform.-Cond.SISR-2004'!$W$32</definedName>
    <definedName name="val_ora_d0103">'[48]D0-Scamb.Inform.-Cond.SISR-2004'!$W$31+'[48]D0-Scamb.Inform.-Cond.SISR-2004'!$W$32</definedName>
    <definedName name="val_ora_d0105" localSheetId="4">#REF!</definedName>
    <definedName name="val_ora_d0105" localSheetId="0">#REF!</definedName>
    <definedName name="val_ora_d0105" localSheetId="3">#REF!</definedName>
    <definedName name="val_ora_d0105" localSheetId="5">#REF!</definedName>
    <definedName name="val_ora_d0105" localSheetId="2">#REF!</definedName>
    <definedName name="val_ora_d0105">#REF!</definedName>
    <definedName name="val_ora_d0201" localSheetId="4">#REF!</definedName>
    <definedName name="val_ora_d0201" localSheetId="0">#REF!</definedName>
    <definedName name="val_ora_d0201" localSheetId="3">#REF!</definedName>
    <definedName name="val_ora_d0201" localSheetId="5">#REF!</definedName>
    <definedName name="val_ora_d0201" localSheetId="2">#REF!</definedName>
    <definedName name="val_ora_d0201">#REF!</definedName>
    <definedName name="val_ora_e01" localSheetId="4">#REF!</definedName>
    <definedName name="val_ora_e01" localSheetId="0">#REF!</definedName>
    <definedName name="val_ora_e01" localSheetId="3">#REF!</definedName>
    <definedName name="val_ora_e01" localSheetId="2">#REF!</definedName>
    <definedName name="val_ora_e01">#REF!</definedName>
    <definedName name="val_ora_e0102" localSheetId="4">#REF!</definedName>
    <definedName name="val_ora_e0102" localSheetId="0">#REF!</definedName>
    <definedName name="val_ora_e0102" localSheetId="3">#REF!</definedName>
    <definedName name="val_ora_e0102" localSheetId="2">#REF!</definedName>
    <definedName name="val_ora_e0102">#REF!</definedName>
    <definedName name="val_ora_e0103" localSheetId="4">#REF!</definedName>
    <definedName name="val_ora_e0103" localSheetId="0">#REF!</definedName>
    <definedName name="val_ora_e0103" localSheetId="3">#REF!</definedName>
    <definedName name="val_ora_e0103" localSheetId="2">#REF!</definedName>
    <definedName name="val_ora_e0103">#REF!</definedName>
    <definedName name="val_ora_e04" localSheetId="4">#REF!</definedName>
    <definedName name="val_ora_e04" localSheetId="0">#REF!</definedName>
    <definedName name="val_ora_e04" localSheetId="3">#REF!</definedName>
    <definedName name="val_ora_e04" localSheetId="2">#REF!</definedName>
    <definedName name="val_ora_e04">#REF!</definedName>
    <definedName name="val_ora_e05" localSheetId="4">#REF!</definedName>
    <definedName name="val_ora_e05" localSheetId="0">#REF!</definedName>
    <definedName name="val_ora_e05" localSheetId="3">#REF!</definedName>
    <definedName name="val_ora_e05" localSheetId="2">#REF!</definedName>
    <definedName name="val_ora_e05">#REF!</definedName>
    <definedName name="val_ora_g0201" localSheetId="4">#REF!</definedName>
    <definedName name="val_ora_g0201" localSheetId="0">#REF!</definedName>
    <definedName name="val_ora_g0201" localSheetId="3">#REF!</definedName>
    <definedName name="val_ora_g0201" localSheetId="2">#REF!</definedName>
    <definedName name="val_ora_g0201">#REF!</definedName>
    <definedName name="val_tot_ap_reg" localSheetId="4">#REF!</definedName>
    <definedName name="val_tot_ap_reg" localSheetId="0">#REF!</definedName>
    <definedName name="val_tot_ap_reg" localSheetId="3">#REF!</definedName>
    <definedName name="val_tot_ap_reg" localSheetId="2">#REF!</definedName>
    <definedName name="val_tot_ap_reg">#REF!</definedName>
    <definedName name="val_tot_ap_reg1" localSheetId="4">#REF!</definedName>
    <definedName name="val_tot_ap_reg1" localSheetId="0">#REF!</definedName>
    <definedName name="val_tot_ap_reg1" localSheetId="3">#REF!</definedName>
    <definedName name="val_tot_ap_reg1" localSheetId="2">#REF!</definedName>
    <definedName name="val_tot_ap_reg1">#REF!</definedName>
    <definedName name="val_tot_ca_reg" localSheetId="4">#REF!</definedName>
    <definedName name="val_tot_ca_reg" localSheetId="0">#REF!</definedName>
    <definedName name="val_tot_ca_reg" localSheetId="3">#REF!</definedName>
    <definedName name="val_tot_ca_reg" localSheetId="2">#REF!</definedName>
    <definedName name="val_tot_ca_reg">#REF!</definedName>
    <definedName name="val_tot_car_reg" localSheetId="4">#REF!</definedName>
    <definedName name="val_tot_car_reg" localSheetId="0">#REF!</definedName>
    <definedName name="val_tot_car_reg" localSheetId="3">#REF!</definedName>
    <definedName name="val_tot_car_reg" localSheetId="2">#REF!</definedName>
    <definedName name="val_tot_car_reg">#REF!</definedName>
    <definedName name="val_tot_cep_reg" localSheetId="4">#REF!</definedName>
    <definedName name="val_tot_cep_reg" localSheetId="0">#REF!</definedName>
    <definedName name="val_tot_cep_reg" localSheetId="3">#REF!</definedName>
    <definedName name="val_tot_cep_reg" localSheetId="2">#REF!</definedName>
    <definedName name="val_tot_cep_reg">#REF!</definedName>
    <definedName name="val_tot_cup_reg" localSheetId="4">#REF!</definedName>
    <definedName name="val_tot_cup_reg" localSheetId="0">#REF!</definedName>
    <definedName name="val_tot_cup_reg" localSheetId="3">#REF!</definedName>
    <definedName name="val_tot_cup_reg" localSheetId="2">#REF!</definedName>
    <definedName name="val_tot_cup_reg">#REF!</definedName>
    <definedName name="val_tot_ec_reg" localSheetId="4">#REF!</definedName>
    <definedName name="val_tot_ec_reg" localSheetId="0">#REF!</definedName>
    <definedName name="val_tot_ec_reg" localSheetId="3">#REF!</definedName>
    <definedName name="val_tot_ec_reg" localSheetId="2">#REF!</definedName>
    <definedName name="val_tot_ec_reg">#REF!</definedName>
    <definedName name="val_tot_em_reg" localSheetId="4">#REF!</definedName>
    <definedName name="val_tot_em_reg" localSheetId="0">#REF!</definedName>
    <definedName name="val_tot_em_reg" localSheetId="3">#REF!</definedName>
    <definedName name="val_tot_em_reg" localSheetId="2">#REF!</definedName>
    <definedName name="val_tot_em_reg">#REF!</definedName>
    <definedName name="val_tot_gc_reg" localSheetId="4">#REF!</definedName>
    <definedName name="val_tot_gc_reg" localSheetId="0">#REF!</definedName>
    <definedName name="val_tot_gc_reg" localSheetId="3">#REF!</definedName>
    <definedName name="val_tot_gc_reg" localSheetId="2">#REF!</definedName>
    <definedName name="val_tot_gc_reg">#REF!</definedName>
    <definedName name="val_tot_ge_reg" localSheetId="4">#REF!</definedName>
    <definedName name="val_tot_ge_reg" localSheetId="0">#REF!</definedName>
    <definedName name="val_tot_ge_reg" localSheetId="3">#REF!</definedName>
    <definedName name="val_tot_ge_reg" localSheetId="2">#REF!</definedName>
    <definedName name="val_tot_ge_reg">#REF!</definedName>
    <definedName name="val_tot_ge_term" localSheetId="4">#REF!</definedName>
    <definedName name="val_tot_ge_term" localSheetId="0">#REF!</definedName>
    <definedName name="val_tot_ge_term" localSheetId="3">#REF!</definedName>
    <definedName name="val_tot_ge_term" localSheetId="2">#REF!</definedName>
    <definedName name="val_tot_ge_term">#REF!</definedName>
    <definedName name="val_tot_pa_reg" localSheetId="4">#REF!</definedName>
    <definedName name="val_tot_pa_reg" localSheetId="0">#REF!</definedName>
    <definedName name="val_tot_pa_reg" localSheetId="3">#REF!</definedName>
    <definedName name="val_tot_pa_reg" localSheetId="2">#REF!</definedName>
    <definedName name="val_tot_pa_reg">#REF!</definedName>
    <definedName name="val_tot_pi_reg" localSheetId="4">#REF!</definedName>
    <definedName name="val_tot_pi_reg" localSheetId="0">#REF!</definedName>
    <definedName name="val_tot_pi_reg" localSheetId="3">#REF!</definedName>
    <definedName name="val_tot_pi_reg" localSheetId="2">#REF!</definedName>
    <definedName name="val_tot_pi_reg">#REF!</definedName>
    <definedName name="val_tot_ps_reg" localSheetId="4">#REF!</definedName>
    <definedName name="val_tot_ps_reg" localSheetId="0">#REF!</definedName>
    <definedName name="val_tot_ps_reg" localSheetId="3">#REF!</definedName>
    <definedName name="val_tot_ps_reg" localSheetId="2">#REF!</definedName>
    <definedName name="val_tot_ps_reg">#REF!</definedName>
    <definedName name="val_tot_ps_reg_var" localSheetId="4">#REF!</definedName>
    <definedName name="val_tot_ps_reg_var" localSheetId="0">#REF!</definedName>
    <definedName name="val_tot_ps_reg_var" localSheetId="3">#REF!</definedName>
    <definedName name="val_tot_ps_reg_var" localSheetId="2">#REF!</definedName>
    <definedName name="val_tot_ps_reg_var">#REF!</definedName>
    <definedName name="ValData">#N/A</definedName>
    <definedName name="Valdata2">#N/A</definedName>
    <definedName name="VARIAZIONE">[21]Codifiche!$M$2:$M$18</definedName>
    <definedName name="verifica" localSheetId="4">#REF!</definedName>
    <definedName name="verifica" localSheetId="0">#REF!</definedName>
    <definedName name="verifica" localSheetId="3">#REF!</definedName>
    <definedName name="verifica" localSheetId="5">#REF!</definedName>
    <definedName name="verifica" localSheetId="2">#REF!</definedName>
    <definedName name="verifica">#REF!</definedName>
    <definedName name="verifica_1">"#REF!"</definedName>
    <definedName name="WWWWW">"#REF!"</definedName>
    <definedName name="x" localSheetId="4">#REF!</definedName>
    <definedName name="x" localSheetId="0">#REF!</definedName>
    <definedName name="x" localSheetId="3">#REF!</definedName>
    <definedName name="x" localSheetId="5">#REF!</definedName>
    <definedName name="x" localSheetId="2">#REF!</definedName>
    <definedName name="x">#REF!</definedName>
    <definedName name="zxxx" localSheetId="4">#REF!</definedName>
    <definedName name="zxxx" localSheetId="0">#REF!</definedName>
    <definedName name="zxxx" localSheetId="3">#REF!</definedName>
    <definedName name="zxxx" localSheetId="2">#REF!</definedName>
    <definedName name="zxxx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66"/>
  <c r="I80" i="64"/>
  <c r="H80"/>
  <c r="I76"/>
  <c r="E30" i="63"/>
  <c r="E39"/>
  <c r="I39" l="1"/>
  <c r="I37"/>
  <c r="B39" l="1"/>
  <c r="B60"/>
  <c r="B58"/>
  <c r="B51"/>
  <c r="B48"/>
  <c r="B30"/>
  <c r="B26" l="1"/>
  <c r="B25"/>
  <c r="E23"/>
  <c r="E22"/>
  <c r="B23"/>
  <c r="B22"/>
  <c r="B20"/>
  <c r="B19"/>
  <c r="E17"/>
  <c r="E16"/>
  <c r="B17"/>
  <c r="B16"/>
  <c r="E14"/>
  <c r="B14"/>
  <c r="E13"/>
  <c r="B13"/>
  <c r="F40"/>
  <c r="F39"/>
  <c r="E11"/>
  <c r="B11"/>
  <c r="B10"/>
  <c r="E8"/>
  <c r="E7"/>
  <c r="B8"/>
  <c r="B7"/>
  <c r="E5"/>
  <c r="B5"/>
  <c r="E4"/>
  <c r="B4"/>
  <c r="E3"/>
  <c r="B3"/>
  <c r="C87" i="64"/>
  <c r="H38"/>
  <c r="H29"/>
  <c r="G43" i="66"/>
  <c r="L43" s="1"/>
  <c r="G30"/>
  <c r="G31" i="64"/>
  <c r="G26"/>
  <c r="G43"/>
  <c r="I45" i="65"/>
  <c r="I28"/>
  <c r="I24"/>
  <c r="F59" i="66"/>
  <c r="R53" i="64" l="1"/>
  <c r="H9"/>
  <c r="P43" l="1"/>
  <c r="O54" i="65" l="1"/>
  <c r="L54"/>
  <c r="P44"/>
  <c r="P43"/>
  <c r="P42"/>
  <c r="P41"/>
  <c r="P40"/>
  <c r="P39"/>
  <c r="K45"/>
  <c r="P27"/>
  <c r="P26"/>
  <c r="P21"/>
  <c r="P20"/>
  <c r="K28"/>
  <c r="K22"/>
  <c r="P5"/>
  <c r="P6"/>
  <c r="P7"/>
  <c r="P8"/>
  <c r="P9"/>
  <c r="P10"/>
  <c r="P11"/>
  <c r="P4"/>
  <c r="K12"/>
  <c r="I32" l="1"/>
  <c r="I14"/>
  <c r="C65" i="66" l="1"/>
  <c r="C64"/>
  <c r="C83"/>
  <c r="C82"/>
  <c r="C63"/>
  <c r="C62"/>
  <c r="C80"/>
  <c r="C81"/>
  <c r="C79"/>
  <c r="C78"/>
  <c r="F58"/>
  <c r="C59"/>
  <c r="C58"/>
  <c r="C74"/>
  <c r="C73"/>
  <c r="C70"/>
  <c r="C69"/>
  <c r="C16"/>
  <c r="C11"/>
  <c r="C10"/>
  <c r="C42"/>
  <c r="C41"/>
  <c r="C14"/>
  <c r="C15"/>
  <c r="C9"/>
  <c r="C8"/>
  <c r="C40"/>
  <c r="C39"/>
  <c r="C7"/>
  <c r="C6"/>
  <c r="C38"/>
  <c r="C37"/>
  <c r="C5"/>
  <c r="C4"/>
  <c r="C29"/>
  <c r="C28"/>
  <c r="C25"/>
  <c r="C26" s="1"/>
  <c r="D24" s="1"/>
  <c r="C24"/>
  <c r="C65" i="65"/>
  <c r="C64"/>
  <c r="C83"/>
  <c r="C63"/>
  <c r="C62"/>
  <c r="C82"/>
  <c r="C81"/>
  <c r="C61"/>
  <c r="C60"/>
  <c r="C80"/>
  <c r="C79"/>
  <c r="C74"/>
  <c r="C73"/>
  <c r="C70"/>
  <c r="C69"/>
  <c r="C59"/>
  <c r="C58"/>
  <c r="C5"/>
  <c r="C11"/>
  <c r="C10"/>
  <c r="C44"/>
  <c r="C43"/>
  <c r="C9"/>
  <c r="C8"/>
  <c r="C7"/>
  <c r="C6"/>
  <c r="C40"/>
  <c r="C39"/>
  <c r="C41"/>
  <c r="C42"/>
  <c r="C4"/>
  <c r="C27"/>
  <c r="C26"/>
  <c r="C21"/>
  <c r="C20"/>
  <c r="C75" i="64"/>
  <c r="C74"/>
  <c r="C89"/>
  <c r="C73"/>
  <c r="C72"/>
  <c r="C88"/>
  <c r="C71"/>
  <c r="C70"/>
  <c r="C86"/>
  <c r="C85"/>
  <c r="C69"/>
  <c r="C68"/>
  <c r="C84"/>
  <c r="C83"/>
  <c r="C79"/>
  <c r="C78"/>
  <c r="E11"/>
  <c r="E11" i="66" s="1"/>
  <c r="E10" i="64"/>
  <c r="E10" i="66" s="1"/>
  <c r="C11" i="64"/>
  <c r="B11"/>
  <c r="B11" i="66" s="1"/>
  <c r="C10" i="64"/>
  <c r="B10"/>
  <c r="B10" i="66" s="1"/>
  <c r="E42" i="64"/>
  <c r="E42" i="66" s="1"/>
  <c r="C42" i="64"/>
  <c r="B42"/>
  <c r="B44" i="65" s="1"/>
  <c r="E41" i="64"/>
  <c r="E41" i="66" s="1"/>
  <c r="C41" i="64"/>
  <c r="B41"/>
  <c r="B41" i="66" s="1"/>
  <c r="E9" i="64"/>
  <c r="E9" i="66" s="1"/>
  <c r="E8" i="64"/>
  <c r="C9"/>
  <c r="B9"/>
  <c r="B9" i="66" s="1"/>
  <c r="C8" i="64"/>
  <c r="B8"/>
  <c r="B8" i="65" s="1"/>
  <c r="E40" i="64"/>
  <c r="E40" i="66" s="1"/>
  <c r="C40" i="64"/>
  <c r="B40"/>
  <c r="B40" i="66" s="1"/>
  <c r="E39" i="64"/>
  <c r="E41" i="65" s="1"/>
  <c r="C39" i="64"/>
  <c r="B39"/>
  <c r="B39" i="66" s="1"/>
  <c r="C38" i="64"/>
  <c r="B38"/>
  <c r="B40" i="65" s="1"/>
  <c r="E38" i="64"/>
  <c r="E40" i="65" s="1"/>
  <c r="E37" i="64"/>
  <c r="E39" i="65" s="1"/>
  <c r="C37" i="64"/>
  <c r="B37"/>
  <c r="B39" i="65" s="1"/>
  <c r="E7" i="64"/>
  <c r="E7" i="66" s="1"/>
  <c r="E6" i="64"/>
  <c r="E6" i="66" s="1"/>
  <c r="C7" i="64"/>
  <c r="B7"/>
  <c r="B7" i="66" s="1"/>
  <c r="C6" i="64"/>
  <c r="B6"/>
  <c r="B6" i="66" s="1"/>
  <c r="C25" i="64"/>
  <c r="C24"/>
  <c r="C21"/>
  <c r="C20"/>
  <c r="C5"/>
  <c r="C4"/>
  <c r="E5"/>
  <c r="E5" i="65" s="1"/>
  <c r="G5" s="1"/>
  <c r="B5" i="64"/>
  <c r="B5" i="66" s="1"/>
  <c r="E4" i="64"/>
  <c r="E4" i="66" s="1"/>
  <c r="B4" i="64"/>
  <c r="B4" i="65" s="1"/>
  <c r="E21" i="64"/>
  <c r="E25" i="66" s="1"/>
  <c r="E20" i="64"/>
  <c r="E20" i="65" s="1"/>
  <c r="E25" i="64"/>
  <c r="E27" i="65" s="1"/>
  <c r="E24" i="64"/>
  <c r="E28" i="66" s="1"/>
  <c r="B25" i="64"/>
  <c r="B29" i="66" s="1"/>
  <c r="B24" i="64"/>
  <c r="B26" i="65" s="1"/>
  <c r="B21" i="64"/>
  <c r="B21" i="65" s="1"/>
  <c r="B20" i="64"/>
  <c r="B20" i="65" s="1"/>
  <c r="F65" i="66"/>
  <c r="F64"/>
  <c r="F63"/>
  <c r="F62"/>
  <c r="G53"/>
  <c r="G52"/>
  <c r="G54" s="1"/>
  <c r="S49"/>
  <c r="T47"/>
  <c r="S47"/>
  <c r="G47"/>
  <c r="K45"/>
  <c r="K47" s="1"/>
  <c r="S38"/>
  <c r="K43"/>
  <c r="J43"/>
  <c r="T36"/>
  <c r="S50" s="1"/>
  <c r="T34"/>
  <c r="S48" s="1"/>
  <c r="T28"/>
  <c r="T27"/>
  <c r="K26"/>
  <c r="L26" s="1"/>
  <c r="M51" s="1"/>
  <c r="T24"/>
  <c r="J26"/>
  <c r="G16"/>
  <c r="G15"/>
  <c r="G14"/>
  <c r="K12"/>
  <c r="J12"/>
  <c r="H5"/>
  <c r="N59" i="65"/>
  <c r="M59"/>
  <c r="O58"/>
  <c r="O57"/>
  <c r="O59" s="1"/>
  <c r="O61" s="1"/>
  <c r="S55"/>
  <c r="J49"/>
  <c r="J51" s="1"/>
  <c r="T44"/>
  <c r="S44"/>
  <c r="T43"/>
  <c r="S43"/>
  <c r="T42"/>
  <c r="S42"/>
  <c r="T41"/>
  <c r="S41"/>
  <c r="T40"/>
  <c r="S40"/>
  <c r="T39"/>
  <c r="S39"/>
  <c r="I31"/>
  <c r="I30"/>
  <c r="N28"/>
  <c r="M28"/>
  <c r="T27"/>
  <c r="S27"/>
  <c r="T26"/>
  <c r="S26"/>
  <c r="T21"/>
  <c r="S21"/>
  <c r="T20"/>
  <c r="S20"/>
  <c r="T14"/>
  <c r="T16" s="1"/>
  <c r="N12"/>
  <c r="M12"/>
  <c r="M54" s="1"/>
  <c r="M63" s="1"/>
  <c r="T11"/>
  <c r="S11"/>
  <c r="T10"/>
  <c r="S10"/>
  <c r="T9"/>
  <c r="S9"/>
  <c r="T8"/>
  <c r="S8"/>
  <c r="T7"/>
  <c r="S7"/>
  <c r="T6"/>
  <c r="S6"/>
  <c r="T5"/>
  <c r="S5"/>
  <c r="T4"/>
  <c r="S4"/>
  <c r="J57" i="64"/>
  <c r="K48"/>
  <c r="G57" s="1"/>
  <c r="G58" s="1"/>
  <c r="G48"/>
  <c r="G56" s="1"/>
  <c r="K42"/>
  <c r="J42"/>
  <c r="K41"/>
  <c r="J41"/>
  <c r="K40"/>
  <c r="J40"/>
  <c r="K39"/>
  <c r="J39"/>
  <c r="K38"/>
  <c r="J38"/>
  <c r="K37"/>
  <c r="J37"/>
  <c r="J43" s="1"/>
  <c r="G32"/>
  <c r="K25"/>
  <c r="J25"/>
  <c r="K24"/>
  <c r="J24"/>
  <c r="C26"/>
  <c r="D24" s="1"/>
  <c r="G24" s="1"/>
  <c r="H24" s="1"/>
  <c r="K21"/>
  <c r="J21"/>
  <c r="K20"/>
  <c r="J20"/>
  <c r="B22"/>
  <c r="K11"/>
  <c r="J11"/>
  <c r="K10"/>
  <c r="J10"/>
  <c r="K9"/>
  <c r="J9"/>
  <c r="K8"/>
  <c r="J8"/>
  <c r="K7"/>
  <c r="J7"/>
  <c r="K6"/>
  <c r="J6"/>
  <c r="K5"/>
  <c r="J5"/>
  <c r="K4"/>
  <c r="J4"/>
  <c r="B38" i="66" l="1"/>
  <c r="B9" i="65"/>
  <c r="B28" i="66"/>
  <c r="B30" s="1"/>
  <c r="B27" i="65"/>
  <c r="E7"/>
  <c r="G7" s="1"/>
  <c r="B5"/>
  <c r="E6"/>
  <c r="G6" s="1"/>
  <c r="B11"/>
  <c r="B6"/>
  <c r="B43"/>
  <c r="E5" i="66"/>
  <c r="B22" i="65"/>
  <c r="B42"/>
  <c r="B42" i="66"/>
  <c r="B43" s="1"/>
  <c r="B10" i="65"/>
  <c r="B12" s="1"/>
  <c r="E43"/>
  <c r="B4" i="66"/>
  <c r="B8"/>
  <c r="B25"/>
  <c r="B37"/>
  <c r="B7" i="65"/>
  <c r="E44"/>
  <c r="E45" s="1"/>
  <c r="F44" s="1"/>
  <c r="B24" i="66"/>
  <c r="B26" s="1"/>
  <c r="E29"/>
  <c r="B41" i="65"/>
  <c r="B45" s="1"/>
  <c r="E21"/>
  <c r="E22" s="1"/>
  <c r="F21" s="1"/>
  <c r="I21" s="1"/>
  <c r="J21" s="1"/>
  <c r="E10"/>
  <c r="G10" s="1"/>
  <c r="G12" i="66"/>
  <c r="G17" s="1"/>
  <c r="K12" i="64"/>
  <c r="J22"/>
  <c r="J12"/>
  <c r="K22"/>
  <c r="K43"/>
  <c r="C75" i="66"/>
  <c r="E9" i="65"/>
  <c r="G9" s="1"/>
  <c r="E42"/>
  <c r="E4"/>
  <c r="G4" s="1"/>
  <c r="E11"/>
  <c r="G11" s="1"/>
  <c r="E12" i="64"/>
  <c r="F9" s="1"/>
  <c r="E8" i="66"/>
  <c r="E8" i="65"/>
  <c r="G8" s="1"/>
  <c r="E39" i="66"/>
  <c r="E38"/>
  <c r="E37"/>
  <c r="E26" i="65"/>
  <c r="E28" s="1"/>
  <c r="F26" s="1"/>
  <c r="I26" s="1"/>
  <c r="J26" s="1"/>
  <c r="E24" i="66"/>
  <c r="E26" s="1"/>
  <c r="F25" s="1"/>
  <c r="G25" s="1"/>
  <c r="H25" s="1"/>
  <c r="T12" i="65"/>
  <c r="S12"/>
  <c r="S50" s="1"/>
  <c r="S22"/>
  <c r="T45"/>
  <c r="B28"/>
  <c r="T22"/>
  <c r="U22" s="1"/>
  <c r="V54" s="1"/>
  <c r="S45"/>
  <c r="C84" i="66"/>
  <c r="F66"/>
  <c r="G66" s="1"/>
  <c r="C66"/>
  <c r="C71"/>
  <c r="C30"/>
  <c r="D28" s="1"/>
  <c r="E30"/>
  <c r="F29" s="1"/>
  <c r="G29" s="1"/>
  <c r="H29" s="1"/>
  <c r="C75" i="65"/>
  <c r="C71"/>
  <c r="C66"/>
  <c r="D66" s="1"/>
  <c r="C45"/>
  <c r="D44" s="1"/>
  <c r="C28"/>
  <c r="D27" s="1"/>
  <c r="C22"/>
  <c r="C76" i="64"/>
  <c r="C80"/>
  <c r="D80" s="1"/>
  <c r="C43"/>
  <c r="D40" s="1"/>
  <c r="G40" s="1"/>
  <c r="B43"/>
  <c r="E43"/>
  <c r="F38" s="1"/>
  <c r="B12"/>
  <c r="C22"/>
  <c r="D21" s="1"/>
  <c r="G21" s="1"/>
  <c r="H21" s="1"/>
  <c r="E22"/>
  <c r="F21" s="1"/>
  <c r="E26"/>
  <c r="B26"/>
  <c r="J50" i="66"/>
  <c r="M52"/>
  <c r="M53" s="1"/>
  <c r="T48"/>
  <c r="S51"/>
  <c r="D25"/>
  <c r="D26" s="1"/>
  <c r="T49"/>
  <c r="C12"/>
  <c r="D11" s="1"/>
  <c r="G11" s="1"/>
  <c r="C43"/>
  <c r="T41"/>
  <c r="T43" s="1"/>
  <c r="C12" i="65"/>
  <c r="D4" s="1"/>
  <c r="I33"/>
  <c r="N54"/>
  <c r="N63" s="1"/>
  <c r="J52" i="64"/>
  <c r="D25"/>
  <c r="G25" s="1"/>
  <c r="H25" s="1"/>
  <c r="C12"/>
  <c r="D4" s="1"/>
  <c r="B12" i="66" l="1"/>
  <c r="B50" s="1"/>
  <c r="E12"/>
  <c r="F10" s="1"/>
  <c r="B50" i="65"/>
  <c r="U45"/>
  <c r="V55" s="1"/>
  <c r="V56" s="1"/>
  <c r="R25" i="64"/>
  <c r="L22"/>
  <c r="R26" s="1"/>
  <c r="D76" i="65"/>
  <c r="L43" i="64"/>
  <c r="R27" s="1"/>
  <c r="H26"/>
  <c r="G12" i="65"/>
  <c r="H7" s="1"/>
  <c r="I7" s="1"/>
  <c r="F7" i="64"/>
  <c r="F10"/>
  <c r="F6"/>
  <c r="F11"/>
  <c r="F4"/>
  <c r="F5"/>
  <c r="F8"/>
  <c r="E12" i="65"/>
  <c r="F7" s="1"/>
  <c r="E43" i="66"/>
  <c r="F40" s="1"/>
  <c r="G40" s="1"/>
  <c r="H40" s="1"/>
  <c r="F20" i="65"/>
  <c r="F22" s="1"/>
  <c r="D20"/>
  <c r="C30"/>
  <c r="D5" i="66"/>
  <c r="G5" s="1"/>
  <c r="D10"/>
  <c r="G10" s="1"/>
  <c r="D9"/>
  <c r="G9" s="1"/>
  <c r="D29"/>
  <c r="F28"/>
  <c r="G28" s="1"/>
  <c r="H28" s="1"/>
  <c r="H30" s="1"/>
  <c r="F9"/>
  <c r="F8"/>
  <c r="D40" i="65"/>
  <c r="D42"/>
  <c r="D43"/>
  <c r="D39"/>
  <c r="D41"/>
  <c r="D7"/>
  <c r="D26"/>
  <c r="D21"/>
  <c r="F39"/>
  <c r="I39" s="1"/>
  <c r="J39" s="1"/>
  <c r="F27"/>
  <c r="I27" s="1"/>
  <c r="J27" s="1"/>
  <c r="J28" s="1"/>
  <c r="D38" i="64"/>
  <c r="G38" s="1"/>
  <c r="F40"/>
  <c r="F24"/>
  <c r="D42"/>
  <c r="G42" s="1"/>
  <c r="D41"/>
  <c r="G41" s="1"/>
  <c r="D37"/>
  <c r="G37" s="1"/>
  <c r="H37" s="1"/>
  <c r="D39"/>
  <c r="G39" s="1"/>
  <c r="H39" s="1"/>
  <c r="F41"/>
  <c r="F37"/>
  <c r="F42"/>
  <c r="F39"/>
  <c r="F25"/>
  <c r="B52"/>
  <c r="D20"/>
  <c r="D22" s="1"/>
  <c r="D6"/>
  <c r="G6" s="1"/>
  <c r="H6" s="1"/>
  <c r="D8"/>
  <c r="G8" s="1"/>
  <c r="H8" s="1"/>
  <c r="E52"/>
  <c r="F20"/>
  <c r="F22" s="1"/>
  <c r="F24" i="66"/>
  <c r="D41"/>
  <c r="D38"/>
  <c r="D39"/>
  <c r="D42"/>
  <c r="D6"/>
  <c r="G6" s="1"/>
  <c r="H6" s="1"/>
  <c r="C17"/>
  <c r="D7"/>
  <c r="G7" s="1"/>
  <c r="H7" s="1"/>
  <c r="D8"/>
  <c r="G8" s="1"/>
  <c r="H8" s="1"/>
  <c r="D40"/>
  <c r="D37"/>
  <c r="T51"/>
  <c r="D4"/>
  <c r="I44" i="65"/>
  <c r="J44" s="1"/>
  <c r="F41"/>
  <c r="F43"/>
  <c r="D8"/>
  <c r="F42"/>
  <c r="F40"/>
  <c r="D10"/>
  <c r="D5"/>
  <c r="D11"/>
  <c r="D6"/>
  <c r="D9"/>
  <c r="G4" i="64"/>
  <c r="H4" s="1"/>
  <c r="D9"/>
  <c r="G9" s="1"/>
  <c r="D10"/>
  <c r="G10" s="1"/>
  <c r="H10" s="1"/>
  <c r="D5"/>
  <c r="G5" s="1"/>
  <c r="H5" s="1"/>
  <c r="D7"/>
  <c r="G7" s="1"/>
  <c r="H7" s="1"/>
  <c r="D11"/>
  <c r="G11" s="1"/>
  <c r="H11" s="1"/>
  <c r="D22" i="65" l="1"/>
  <c r="F6" i="66"/>
  <c r="F11"/>
  <c r="D45" i="65"/>
  <c r="F4" i="66"/>
  <c r="F12" s="1"/>
  <c r="F7"/>
  <c r="F5"/>
  <c r="H41" i="64"/>
  <c r="H43" s="1"/>
  <c r="M57"/>
  <c r="M56"/>
  <c r="R29"/>
  <c r="R33" s="1"/>
  <c r="H12" i="65"/>
  <c r="H4"/>
  <c r="I4" s="1"/>
  <c r="H9"/>
  <c r="I9" s="1"/>
  <c r="H11"/>
  <c r="I11" s="1"/>
  <c r="H6"/>
  <c r="I6" s="1"/>
  <c r="H10"/>
  <c r="I10" s="1"/>
  <c r="H5"/>
  <c r="I5" s="1"/>
  <c r="H8"/>
  <c r="I8" s="1"/>
  <c r="F12" i="64"/>
  <c r="F5" i="65"/>
  <c r="E50"/>
  <c r="E52" s="1"/>
  <c r="F9"/>
  <c r="F11"/>
  <c r="F8"/>
  <c r="F6"/>
  <c r="F10"/>
  <c r="F4"/>
  <c r="F38" i="66"/>
  <c r="G38" s="1"/>
  <c r="H38" s="1"/>
  <c r="E50"/>
  <c r="F42"/>
  <c r="G42" s="1"/>
  <c r="H42" s="1"/>
  <c r="F39"/>
  <c r="G39" s="1"/>
  <c r="H39" s="1"/>
  <c r="F37"/>
  <c r="G37" s="1"/>
  <c r="H37" s="1"/>
  <c r="F41"/>
  <c r="G41" s="1"/>
  <c r="H41" s="1"/>
  <c r="I20" i="65"/>
  <c r="P28"/>
  <c r="D43" i="66"/>
  <c r="D12" i="65"/>
  <c r="F43" i="64"/>
  <c r="D43"/>
  <c r="G20"/>
  <c r="D12" i="66"/>
  <c r="G4"/>
  <c r="H12"/>
  <c r="G24"/>
  <c r="F26"/>
  <c r="I42" i="65"/>
  <c r="J42" s="1"/>
  <c r="I43"/>
  <c r="J43" s="1"/>
  <c r="I40"/>
  <c r="J40" s="1"/>
  <c r="I41"/>
  <c r="J41" s="1"/>
  <c r="F45"/>
  <c r="D12" i="64"/>
  <c r="H12"/>
  <c r="H22" l="1"/>
  <c r="H20"/>
  <c r="M58"/>
  <c r="J20" i="65"/>
  <c r="J22" s="1"/>
  <c r="H26" i="66"/>
  <c r="D75" s="1"/>
  <c r="H24"/>
  <c r="F12" i="65"/>
  <c r="H43" i="66"/>
  <c r="H49" s="1"/>
  <c r="F43"/>
  <c r="P45" i="65"/>
  <c r="H45" i="64"/>
  <c r="D66" i="66"/>
  <c r="H13"/>
  <c r="J45" i="65"/>
  <c r="H14" i="64"/>
  <c r="D76"/>
  <c r="D84" i="66" l="1"/>
  <c r="P12" i="65"/>
  <c r="B29" i="63" l="1"/>
  <c r="B32" s="1"/>
  <c r="F42" l="1"/>
  <c r="E26" l="1"/>
  <c r="E25"/>
  <c r="E20"/>
  <c r="E19"/>
  <c r="E10"/>
  <c r="E29" l="1"/>
  <c r="E32" s="1"/>
  <c r="C90" i="64"/>
  <c r="C91" s="1"/>
  <c r="D91" s="1"/>
  <c r="C84" i="65"/>
  <c r="C85" s="1"/>
  <c r="D85" s="1"/>
  <c r="B37" i="63" l="1"/>
  <c r="B41" s="1"/>
  <c r="G55" i="17" l="1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7"/>
  <c r="E37"/>
  <c r="G36"/>
  <c r="E36"/>
  <c r="G34"/>
  <c r="E34"/>
  <c r="G33"/>
  <c r="E33"/>
  <c r="G31"/>
  <c r="E31"/>
  <c r="G30"/>
  <c r="E30"/>
  <c r="G29"/>
  <c r="E29"/>
  <c r="G28"/>
  <c r="E28"/>
  <c r="G27"/>
  <c r="E27"/>
  <c r="G26"/>
  <c r="E26"/>
  <c r="G18"/>
  <c r="E18"/>
  <c r="G17"/>
  <c r="E17"/>
  <c r="G16"/>
  <c r="E16"/>
  <c r="G15"/>
  <c r="E15"/>
  <c r="G14"/>
  <c r="E14"/>
  <c r="G13"/>
  <c r="E13"/>
  <c r="G12"/>
  <c r="E12"/>
  <c r="G10"/>
  <c r="E10"/>
  <c r="G9"/>
  <c r="E9"/>
  <c r="G8"/>
  <c r="E8"/>
  <c r="G7"/>
  <c r="E7"/>
  <c r="B7"/>
  <c r="B8" s="1"/>
  <c r="B9" s="1"/>
  <c r="B10" s="1"/>
  <c r="B11" s="1"/>
  <c r="B12" s="1"/>
  <c r="B13" s="1"/>
  <c r="B14" s="1"/>
  <c r="B15" s="1"/>
  <c r="B16" s="1"/>
  <c r="B17" s="1"/>
  <c r="B18" s="1"/>
  <c r="G6"/>
  <c r="E6"/>
  <c r="J41"/>
  <c r="I41"/>
  <c r="F41"/>
  <c r="D41"/>
  <c r="J40"/>
  <c r="I40"/>
  <c r="H40"/>
  <c r="F40"/>
  <c r="D40"/>
  <c r="F13"/>
  <c r="J15"/>
  <c r="I15"/>
  <c r="F15"/>
  <c r="D15"/>
  <c r="I7"/>
  <c r="F7"/>
  <c r="D7"/>
  <c r="J9"/>
  <c r="I9"/>
  <c r="F9"/>
  <c r="J8"/>
  <c r="I8"/>
  <c r="F8"/>
  <c r="D8" l="1"/>
  <c r="D9"/>
  <c r="I43"/>
  <c r="I42"/>
  <c r="I51"/>
  <c r="D13"/>
  <c r="J42"/>
  <c r="I12"/>
  <c r="D42"/>
  <c r="J34"/>
  <c r="F27"/>
  <c r="J6"/>
  <c r="F43"/>
  <c r="F48"/>
  <c r="F34"/>
  <c r="E25"/>
  <c r="E35"/>
  <c r="E38"/>
  <c r="G25"/>
  <c r="G35"/>
  <c r="J43"/>
  <c r="F31"/>
  <c r="L43"/>
  <c r="J31"/>
  <c r="G38"/>
  <c r="L8"/>
  <c r="G11"/>
  <c r="G19" s="1"/>
  <c r="E11"/>
  <c r="E19" s="1"/>
  <c r="G32"/>
  <c r="J30"/>
  <c r="E32"/>
  <c r="D44"/>
  <c r="I30"/>
  <c r="I17"/>
  <c r="H12"/>
  <c r="K15"/>
  <c r="F17"/>
  <c r="L15"/>
  <c r="D17"/>
  <c r="J13"/>
  <c r="K8"/>
  <c r="I13"/>
  <c r="I44"/>
  <c r="L7"/>
  <c r="H7"/>
  <c r="K7"/>
  <c r="J7"/>
  <c r="H18"/>
  <c r="L9"/>
  <c r="H9"/>
  <c r="K9"/>
  <c r="J55"/>
  <c r="H8"/>
  <c r="I55"/>
  <c r="H15"/>
  <c r="D30"/>
  <c r="I34"/>
  <c r="F44"/>
  <c r="I52"/>
  <c r="F45"/>
  <c r="F51"/>
  <c r="F52"/>
  <c r="F30"/>
  <c r="F55"/>
  <c r="J52"/>
  <c r="J46"/>
  <c r="I46"/>
  <c r="I45"/>
  <c r="F46"/>
  <c r="J45"/>
  <c r="L40"/>
  <c r="H44"/>
  <c r="H30"/>
  <c r="H41"/>
  <c r="L41"/>
  <c r="K41"/>
  <c r="H52"/>
  <c r="H31"/>
  <c r="H46"/>
  <c r="H55"/>
  <c r="H45"/>
  <c r="K40"/>
  <c r="H43"/>
  <c r="D46"/>
  <c r="D43"/>
  <c r="D39"/>
  <c r="D45"/>
  <c r="D52"/>
  <c r="D55"/>
  <c r="I48" l="1"/>
  <c r="D50"/>
  <c r="D6"/>
  <c r="J39"/>
  <c r="J26"/>
  <c r="I27"/>
  <c r="I50"/>
  <c r="J48"/>
  <c r="J29"/>
  <c r="D48"/>
  <c r="J49"/>
  <c r="I49"/>
  <c r="J27"/>
  <c r="J51"/>
  <c r="I26"/>
  <c r="F29"/>
  <c r="F42"/>
  <c r="E56"/>
  <c r="E58" s="1"/>
  <c r="I54"/>
  <c r="D51"/>
  <c r="K31"/>
  <c r="I18"/>
  <c r="D12"/>
  <c r="I29"/>
  <c r="F49"/>
  <c r="J18"/>
  <c r="I31"/>
  <c r="I28"/>
  <c r="J12"/>
  <c r="I47"/>
  <c r="J47"/>
  <c r="D49"/>
  <c r="L31"/>
  <c r="G56"/>
  <c r="G58" s="1"/>
  <c r="I6"/>
  <c r="J44"/>
  <c r="F47"/>
  <c r="F18"/>
  <c r="L30"/>
  <c r="I11"/>
  <c r="J54"/>
  <c r="D31"/>
  <c r="D18"/>
  <c r="F6"/>
  <c r="F54"/>
  <c r="K12"/>
  <c r="J10"/>
  <c r="K30"/>
  <c r="H34"/>
  <c r="L44"/>
  <c r="K44"/>
  <c r="K43"/>
  <c r="D27"/>
  <c r="L13"/>
  <c r="I10"/>
  <c r="D16"/>
  <c r="F16"/>
  <c r="F14"/>
  <c r="D14"/>
  <c r="L12"/>
  <c r="J11"/>
  <c r="J16"/>
  <c r="K13"/>
  <c r="D10"/>
  <c r="H13"/>
  <c r="J14"/>
  <c r="F28"/>
  <c r="F10"/>
  <c r="H14"/>
  <c r="I16"/>
  <c r="J28"/>
  <c r="J17"/>
  <c r="I14"/>
  <c r="J50"/>
  <c r="L10"/>
  <c r="H10"/>
  <c r="K10"/>
  <c r="F39"/>
  <c r="H16"/>
  <c r="L16"/>
  <c r="K16"/>
  <c r="K17"/>
  <c r="H17"/>
  <c r="L17"/>
  <c r="L34"/>
  <c r="K18"/>
  <c r="L18"/>
  <c r="F12"/>
  <c r="I39"/>
  <c r="I38" s="1"/>
  <c r="K55"/>
  <c r="K34"/>
  <c r="F50"/>
  <c r="D29"/>
  <c r="K46"/>
  <c r="L45"/>
  <c r="L46"/>
  <c r="L49"/>
  <c r="K49"/>
  <c r="L51"/>
  <c r="K51"/>
  <c r="H42"/>
  <c r="K42"/>
  <c r="L42"/>
  <c r="K52"/>
  <c r="H39"/>
  <c r="K39"/>
  <c r="L39"/>
  <c r="L54"/>
  <c r="K54"/>
  <c r="L55"/>
  <c r="H49"/>
  <c r="K45"/>
  <c r="H51"/>
  <c r="H54"/>
  <c r="L52"/>
  <c r="H48"/>
  <c r="D38"/>
  <c r="D34"/>
  <c r="D47"/>
  <c r="D28"/>
  <c r="D54"/>
  <c r="J38" l="1"/>
  <c r="I36"/>
  <c r="J37"/>
  <c r="J25"/>
  <c r="F38"/>
  <c r="I37"/>
  <c r="I25"/>
  <c r="F37"/>
  <c r="J33"/>
  <c r="J32" s="1"/>
  <c r="I33"/>
  <c r="I32" s="1"/>
  <c r="I19"/>
  <c r="F33"/>
  <c r="F32" s="1"/>
  <c r="D36"/>
  <c r="J36"/>
  <c r="F36"/>
  <c r="J19"/>
  <c r="D37"/>
  <c r="F11"/>
  <c r="F19" s="1"/>
  <c r="D11"/>
  <c r="D19" s="1"/>
  <c r="K14"/>
  <c r="L14"/>
  <c r="H11"/>
  <c r="L11"/>
  <c r="K11"/>
  <c r="D33"/>
  <c r="D32" s="1"/>
  <c r="H38"/>
  <c r="J53"/>
  <c r="H37"/>
  <c r="L38"/>
  <c r="K38"/>
  <c r="H27"/>
  <c r="K27"/>
  <c r="L27"/>
  <c r="K48"/>
  <c r="L48"/>
  <c r="H28"/>
  <c r="K28"/>
  <c r="L28"/>
  <c r="H29"/>
  <c r="L29"/>
  <c r="K29"/>
  <c r="L36"/>
  <c r="K36"/>
  <c r="H36"/>
  <c r="H33"/>
  <c r="H32" s="1"/>
  <c r="L33"/>
  <c r="L32" s="1"/>
  <c r="K33"/>
  <c r="K32" s="1"/>
  <c r="H47"/>
  <c r="L47"/>
  <c r="K47"/>
  <c r="J35" l="1"/>
  <c r="J56" s="1"/>
  <c r="J58" s="1"/>
  <c r="I35"/>
  <c r="F35"/>
  <c r="L37"/>
  <c r="L35" s="1"/>
  <c r="D35"/>
  <c r="D53"/>
  <c r="I53"/>
  <c r="K37"/>
  <c r="K35" s="1"/>
  <c r="H35"/>
  <c r="F53"/>
  <c r="L6"/>
  <c r="L19" s="1"/>
  <c r="H6"/>
  <c r="H19" s="1"/>
  <c r="K6"/>
  <c r="K19" s="1"/>
  <c r="H26"/>
  <c r="H25" s="1"/>
  <c r="L26"/>
  <c r="L25" s="1"/>
  <c r="K26"/>
  <c r="K25" s="1"/>
  <c r="H50"/>
  <c r="L50"/>
  <c r="K50"/>
  <c r="I56" l="1"/>
  <c r="I58" s="1"/>
  <c r="H53"/>
  <c r="H56" s="1"/>
  <c r="H58" s="1"/>
  <c r="K53"/>
  <c r="K56" s="1"/>
  <c r="K58" s="1"/>
  <c r="L53" l="1"/>
  <c r="L56" s="1"/>
  <c r="L58" s="1"/>
  <c r="F26" l="1"/>
  <c r="F25" s="1"/>
  <c r="F56" s="1"/>
  <c r="F58" s="1"/>
  <c r="E37" i="63" l="1"/>
  <c r="E41" l="1"/>
  <c r="D26" i="17" l="1"/>
  <c r="D25" s="1"/>
  <c r="D56" s="1"/>
  <c r="D58" s="1"/>
</calcChain>
</file>

<file path=xl/comments1.xml><?xml version="1.0" encoding="utf-8"?>
<comments xmlns="http://schemas.openxmlformats.org/spreadsheetml/2006/main">
  <authors>
    <author>informatico</author>
  </authors>
  <commentList>
    <comment ref="D63" authorId="0">
      <text>
        <r>
          <rPr>
            <sz val="9"/>
            <color indexed="81"/>
            <rFont val="Tahoma"/>
            <charset val="1"/>
          </rPr>
          <t xml:space="preserve">
1 euro arrotondamento</t>
        </r>
      </text>
    </comment>
    <comment ref="D73" authorId="0">
      <text>
        <r>
          <rPr>
            <b/>
            <sz val="9"/>
            <color indexed="81"/>
            <rFont val="Tahoma"/>
            <charset val="1"/>
          </rPr>
          <t>1 euro arrotondamento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informatico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+ puglisi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informatico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SENZA 63.000 X PIRAMIDE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senza piramide 63.000</t>
        </r>
      </text>
    </comment>
  </commentList>
</comments>
</file>

<file path=xl/sharedStrings.xml><?xml version="1.0" encoding="utf-8"?>
<sst xmlns="http://schemas.openxmlformats.org/spreadsheetml/2006/main" count="571" uniqueCount="389">
  <si>
    <t>Conto  Economico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</si>
  <si>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</si>
  <si>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</si>
  <si>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</si>
  <si>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</si>
  <si>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</si>
  <si>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</si>
  <si>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</si>
  <si>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</si>
  <si>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</si>
  <si>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</si>
  <si>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</si>
  <si>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</si>
  <si>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</si>
  <si>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</si>
  <si>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</si>
  <si>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</si>
  <si>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</si>
  <si>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</si>
  <si>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</si>
  <si>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</si>
  <si>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</si>
  <si>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</si>
  <si>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</si>
  <si>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</si>
  <si>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</si>
  <si>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</si>
  <si>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</si>
  <si>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</si>
  <si>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</si>
  <si>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</si>
  <si>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</si>
  <si>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</si>
  <si>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</si>
  <si>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</si>
  <si>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</si>
  <si>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</si>
  <si>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</si>
  <si>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</si>
  <si>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</si>
  <si>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</si>
  <si>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</si>
  <si>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</si>
  <si>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</si>
  <si>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</si>
  <si>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</si>
  <si>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</si>
  <si>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</si>
  <si>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</si>
  <si>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</si>
  <si>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</si>
  <si>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</si>
  <si>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</si>
  <si>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</si>
  <si>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</si>
  <si>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</si>
  <si>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</si>
  <si>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</si>
  <si>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</si>
  <si>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</si>
  <si>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</si>
  <si>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</si>
  <si>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</si>
  <si>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</si>
  <si>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</si>
  <si>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</si>
  <si>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</si>
  <si>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</si>
  <si>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</si>
  <si>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</si>
  <si>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</si>
  <si>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</si>
  <si>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</si>
  <si>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</si>
  <si>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</si>
  <si>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</si>
  <si>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</si>
  <si>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</si>
  <si>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</si>
  <si>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</si>
  <si>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</si>
  <si>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</si>
  <si>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</si>
  <si>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</si>
  <si>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</si>
  <si>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</si>
  <si>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</si>
  <si>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</si>
  <si>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</si>
  <si>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</si>
  <si>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</si>
  <si>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</si>
  <si>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</si>
  <si>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</si>
  <si>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</si>
  <si>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</si>
  <si>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</si>
  <si>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</si>
  <si>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</si>
  <si>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</si>
  <si>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</si>
  <si>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</si>
  <si>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</si>
  <si>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</si>
  <si>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</si>
  <si>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</si>
  <si>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</si>
  <si>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</si>
  <si>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</si>
  <si>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</si>
  <si>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</si>
  <si>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</si>
  <si>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</si>
  <si>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</si>
  <si>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</si>
  <si>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</si>
  <si>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</si>
  <si>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AA0080</t>
  </si>
  <si>
    <t>AA0090</t>
  </si>
  <si>
    <t>AA0250</t>
  </si>
  <si>
    <t>AA0260</t>
  </si>
  <si>
    <t>AA0270</t>
  </si>
  <si>
    <t>AA0340</t>
  </si>
  <si>
    <t>AA0890</t>
  </si>
  <si>
    <t>AA0940</t>
  </si>
  <si>
    <t>BA0310</t>
  </si>
  <si>
    <t>BA0420</t>
  </si>
  <si>
    <t>BA2090</t>
  </si>
  <si>
    <t>BA2230</t>
  </si>
  <si>
    <t>BA2320</t>
  </si>
  <si>
    <t>BA2410</t>
  </si>
  <si>
    <t>BA2690</t>
  </si>
  <si>
    <t>YA0010</t>
  </si>
  <si>
    <t>BA2560</t>
  </si>
  <si>
    <t>RISULTATO DI ESERCIZIO</t>
  </si>
  <si>
    <t>SCHEMA DI BILANCIO
Decreto interministeriale 20 marzo 2013</t>
  </si>
  <si>
    <t>Variazione
proiezione/preventivo</t>
  </si>
  <si>
    <t>Variazione
proiezione/consuntivo</t>
  </si>
  <si>
    <t>Proiezione
al 31/12/2020</t>
  </si>
  <si>
    <t>Preventivo
2020</t>
  </si>
  <si>
    <t>Consuntivo
2019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</si>
  <si>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</si>
  <si>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</si>
  <si>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</si>
  <si>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</si>
  <si>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</si>
  <si>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</si>
  <si>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</si>
  <si>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</si>
  <si>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</si>
  <si>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</si>
  <si>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</si>
  <si>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</si>
  <si>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</si>
  <si>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</si>
  <si>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</si>
  <si>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</si>
  <si>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</si>
  <si>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</si>
  <si>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</si>
  <si>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</si>
  <si>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</si>
  <si>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</si>
  <si>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</si>
  <si>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</si>
  <si>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</si>
  <si>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</si>
  <si>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</si>
  <si>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</si>
  <si>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</si>
  <si>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</si>
  <si>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</si>
  <si>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</si>
  <si>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</si>
  <si>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</si>
  <si>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</si>
  <si>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</si>
  <si>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</si>
  <si>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</si>
  <si>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</si>
  <si>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</si>
  <si>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</si>
  <si>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</si>
  <si>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</si>
  <si>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</si>
  <si>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</si>
  <si>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</si>
  <si>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</si>
  <si>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</si>
  <si>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</si>
  <si>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</si>
  <si>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</si>
  <si>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</si>
  <si>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</si>
  <si>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</si>
  <si>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</si>
  <si>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</si>
  <si>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</si>
  <si>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</si>
  <si>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</si>
  <si>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</si>
  <si>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</si>
  <si>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</si>
  <si>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</si>
  <si>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</si>
  <si>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</si>
  <si>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</si>
  <si>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</si>
  <si>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</si>
  <si>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</si>
  <si>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</si>
  <si>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</si>
  <si>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</si>
  <si>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</si>
  <si>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</si>
  <si>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</si>
  <si>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</si>
  <si>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</si>
  <si>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</si>
  <si>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</si>
  <si>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</si>
  <si>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</si>
  <si>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</si>
  <si>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</si>
  <si>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</si>
  <si>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</si>
  <si>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</si>
  <si>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</si>
  <si>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</si>
  <si>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</si>
  <si>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</si>
  <si>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</si>
  <si>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</si>
  <si>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</si>
  <si>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</si>
  <si>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</si>
  <si>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</si>
  <si>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</si>
  <si>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</si>
  <si>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</si>
  <si>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</si>
  <si>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</si>
  <si>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</si>
  <si>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</si>
  <si>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BILANCIO  ECONOMICO PREVENTIVO</t>
  </si>
  <si>
    <t>ESERCIZIO 2021</t>
  </si>
  <si>
    <t>2021</t>
  </si>
  <si>
    <t>delta</t>
  </si>
  <si>
    <t>Medici indet.</t>
  </si>
  <si>
    <t>Medici universit.</t>
  </si>
  <si>
    <t>Medici det</t>
  </si>
  <si>
    <t>Dir non medico indet.</t>
  </si>
  <si>
    <t>Dir non medico det.</t>
  </si>
  <si>
    <t>Comparto san.indet.</t>
  </si>
  <si>
    <t>Comparto san.det.</t>
  </si>
  <si>
    <t>Dir.Prof.indet.</t>
  </si>
  <si>
    <t>Dir.tecnico indet</t>
  </si>
  <si>
    <t>Dir.tecnico det</t>
  </si>
  <si>
    <t>Comparto tecn.indet</t>
  </si>
  <si>
    <t>Comparto tecn.det</t>
  </si>
  <si>
    <t>Dir.amm.indet.</t>
  </si>
  <si>
    <t>Dir.amm.det.</t>
  </si>
  <si>
    <t>Comparto amm.indet.</t>
  </si>
  <si>
    <t>Comparto amm.det.</t>
  </si>
  <si>
    <t>totale oneri</t>
  </si>
  <si>
    <t>oneri da file personale</t>
  </si>
  <si>
    <t>tot.costo personale Ce</t>
  </si>
  <si>
    <t>costo da monitoraggio</t>
  </si>
  <si>
    <t>ALTRI ONERI</t>
  </si>
  <si>
    <t>fondi posizione</t>
  </si>
  <si>
    <t>(come incidenza su fisse)</t>
  </si>
  <si>
    <t>comparto</t>
  </si>
  <si>
    <t>fisse 2020</t>
  </si>
  <si>
    <t>pos 2020</t>
  </si>
  <si>
    <t>fisse Prev.</t>
  </si>
  <si>
    <t>RS</t>
  </si>
  <si>
    <t>RP</t>
  </si>
  <si>
    <t>RT</t>
  </si>
  <si>
    <t>RA</t>
  </si>
  <si>
    <t>medici</t>
  </si>
  <si>
    <t>dir.non medici</t>
  </si>
  <si>
    <t>- puglisi</t>
  </si>
  <si>
    <t>spta</t>
  </si>
  <si>
    <t>tot fisse</t>
  </si>
  <si>
    <t>SENZA PIRAMIDE</t>
  </si>
  <si>
    <t xml:space="preserve">incremento fondo </t>
  </si>
  <si>
    <t>dir.spta</t>
  </si>
  <si>
    <t>PIRAMIDE</t>
  </si>
  <si>
    <t xml:space="preserve">dirig.medici </t>
  </si>
  <si>
    <t>TOTALE</t>
  </si>
  <si>
    <t>dir.sanit</t>
  </si>
  <si>
    <t>inc.fondo</t>
  </si>
  <si>
    <t>controllo</t>
  </si>
  <si>
    <t>posizione</t>
  </si>
  <si>
    <t>ok fondo puglisi su altro conto</t>
  </si>
  <si>
    <t>fondi incentivi</t>
  </si>
  <si>
    <t>inc 2020</t>
  </si>
  <si>
    <t>rar</t>
  </si>
  <si>
    <t>rar cura italia</t>
  </si>
  <si>
    <t>rar rilancio</t>
  </si>
  <si>
    <t>monte salari</t>
  </si>
  <si>
    <t>totale</t>
  </si>
  <si>
    <t>PREV.2020</t>
  </si>
  <si>
    <t>+ 200754,11 piramide</t>
  </si>
  <si>
    <t>IMPORTO FONDO</t>
  </si>
  <si>
    <t>storico, no rar, no 1% monte salari</t>
  </si>
  <si>
    <t>inc.piramide</t>
  </si>
  <si>
    <t>PREVISTO</t>
  </si>
  <si>
    <t xml:space="preserve">FINANZIAMENTO </t>
  </si>
  <si>
    <t>PER SCREENING</t>
  </si>
  <si>
    <t>storico, no 1% monte salari</t>
  </si>
  <si>
    <t>fondo storico medici</t>
  </si>
  <si>
    <t>fondo storico sanitari</t>
  </si>
  <si>
    <t>rar dirigenza sanitaria e monte salari</t>
  </si>
  <si>
    <t>fondo storico</t>
  </si>
  <si>
    <t>con piramide</t>
  </si>
  <si>
    <t>rar + monte salari</t>
  </si>
  <si>
    <t>piramide</t>
  </si>
  <si>
    <t>tot rar</t>
  </si>
  <si>
    <t>tot rar cura it</t>
  </si>
  <si>
    <t>tot rar rilancio</t>
  </si>
  <si>
    <t>tot 1%</t>
  </si>
  <si>
    <t>incentivi</t>
  </si>
  <si>
    <t>dirigenza</t>
  </si>
  <si>
    <t>ok piramide</t>
  </si>
  <si>
    <t>dirigenza sanitaria</t>
  </si>
  <si>
    <t>non medici</t>
  </si>
  <si>
    <t>ok</t>
  </si>
  <si>
    <t>dirigenza pta</t>
  </si>
  <si>
    <t>fondi accessorie</t>
  </si>
  <si>
    <t>acc 2020</t>
  </si>
  <si>
    <t>straordinario</t>
  </si>
  <si>
    <t>FONDO</t>
  </si>
  <si>
    <t>COMPARTO</t>
  </si>
  <si>
    <t>dir.sanitaria</t>
  </si>
  <si>
    <t>fasce</t>
  </si>
  <si>
    <t>produttivita</t>
  </si>
  <si>
    <t>tot.fondo prem e fasce</t>
  </si>
  <si>
    <t>incentivo</t>
  </si>
  <si>
    <t>accessorio</t>
  </si>
  <si>
    <t>qualif.storic</t>
  </si>
  <si>
    <t>- fasce storico</t>
  </si>
  <si>
    <t>storico incarichi</t>
  </si>
  <si>
    <t>incremento fondo</t>
  </si>
  <si>
    <t>tot.fondo cond.lav e incarico</t>
  </si>
  <si>
    <t>totale fondi</t>
  </si>
  <si>
    <t>pta</t>
  </si>
  <si>
    <t>produttività</t>
  </si>
  <si>
    <t>incarico</t>
  </si>
  <si>
    <t>fondo dir.spta</t>
  </si>
  <si>
    <t>tot.fondi</t>
  </si>
  <si>
    <t>incr.fondo</t>
  </si>
  <si>
    <t>accessori (no straordinario</t>
  </si>
  <si>
    <t>ok straordinario piramide</t>
  </si>
  <si>
    <t>pos 2021</t>
  </si>
  <si>
    <t>fisse 2021</t>
  </si>
  <si>
    <t>pos 2021 rivista</t>
  </si>
  <si>
    <t>fisse Prev. 2020</t>
  </si>
  <si>
    <t>pos preventivo 2020</t>
  </si>
  <si>
    <t>fisse 2021senza piramide</t>
  </si>
  <si>
    <t>inc 2021</t>
  </si>
  <si>
    <t>fisse proiezione 2021</t>
  </si>
  <si>
    <t>acc 2021</t>
  </si>
  <si>
    <t>acc 2021 ARROTONDATO</t>
  </si>
  <si>
    <t>storico, no rar (reg e stat), no 1% monte salari</t>
  </si>
  <si>
    <t>fisse 2021 senza piramide</t>
  </si>
  <si>
    <t>Anno 2020 IV CE</t>
  </si>
  <si>
    <t>inc.non med</t>
  </si>
  <si>
    <t>inc pta</t>
  </si>
  <si>
    <t>VERIFICA FONDI  2020/2021</t>
  </si>
  <si>
    <t>fisse + fasce</t>
  </si>
  <si>
    <t>Dir.Prof.det.</t>
  </si>
  <si>
    <t>fisse</t>
  </si>
  <si>
    <t>dato personale</t>
  </si>
  <si>
    <t>+ ricerca</t>
  </si>
  <si>
    <t>tot.da personale</t>
  </si>
  <si>
    <t>costo da monitoraggio (con ricerca)</t>
  </si>
  <si>
    <t xml:space="preserve">puglisi </t>
  </si>
  <si>
    <t>oneri</t>
  </si>
  <si>
    <t>MED-NUC</t>
  </si>
  <si>
    <t>TRSF</t>
  </si>
  <si>
    <t>PUGLISI</t>
  </si>
  <si>
    <t>MED.NUCL</t>
  </si>
  <si>
    <t>OK MED NUCL</t>
  </si>
  <si>
    <t>MED NUCL</t>
  </si>
  <si>
    <t>TRASF</t>
  </si>
  <si>
    <t>OK</t>
  </si>
  <si>
    <t>Bilancio Preventivo 2021</t>
  </si>
  <si>
    <t>(Approvato con deliberazione del Direttore Generale n. 125 del 14.04.2021)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</si>
</sst>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7" formatCode="#,##0.00_ ;\-#,##0.00\ 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8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0"/>
      <name val="MS Sans Serif"/>
      <family val="2"/>
    </font>
    <font>
      <sz val="10"/>
      <color theme="1"/>
      <name val="Gadugi"/>
      <family val="2"/>
    </font>
    <font>
      <sz val="10"/>
      <color indexed="8"/>
      <name val="Gadugi"/>
      <family val="2"/>
    </font>
    <font>
      <sz val="10"/>
      <color rgb="FFFF0000"/>
      <name val="DecimaWE R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5">
    <xf numFmtId="0" fontId="0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6" fillId="0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6" fillId="7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5" borderId="0" applyNumberFormat="0" applyBorder="0" applyAlignment="0" applyProtection="0"/>
    <xf numFmtId="0" fontId="28" fillId="4" borderId="28" applyNumberFormat="0" applyAlignment="0" applyProtection="0"/>
    <xf numFmtId="0" fontId="29" fillId="0" borderId="29" applyNumberFormat="0" applyFill="0" applyAlignment="0" applyProtection="0"/>
    <xf numFmtId="0" fontId="30" fillId="13" borderId="30" applyNumberFormat="0" applyAlignment="0" applyProtection="0"/>
    <xf numFmtId="0" fontId="31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27" fillId="17" borderId="0" applyNumberFormat="0" applyBorder="0" applyAlignment="0" applyProtection="0"/>
    <xf numFmtId="38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ill="0" applyBorder="0" applyAlignment="0" applyProtection="0"/>
    <xf numFmtId="40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2" fillId="5" borderId="28" applyNumberFormat="0" applyAlignment="0" applyProtection="0"/>
    <xf numFmtId="169" fontId="33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38" fontId="25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5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6" fillId="10" borderId="0" applyNumberFormat="0" applyBorder="0" applyAlignment="0" applyProtection="0"/>
    <xf numFmtId="0" fontId="16" fillId="0" borderId="0"/>
    <xf numFmtId="0" fontId="25" fillId="0" borderId="0"/>
    <xf numFmtId="0" fontId="34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34" fillId="0" borderId="0"/>
    <xf numFmtId="0" fontId="13" fillId="0" borderId="0"/>
    <xf numFmtId="0" fontId="13" fillId="0" borderId="0"/>
    <xf numFmtId="0" fontId="35" fillId="6" borderId="31" applyNumberFormat="0" applyAlignment="0" applyProtection="0"/>
    <xf numFmtId="0" fontId="37" fillId="8" borderId="32" applyNumberFormat="0" applyAlignment="0" applyProtection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49" fontId="38" fillId="18" borderId="33">
      <alignment vertical="center"/>
    </xf>
    <xf numFmtId="49" fontId="16" fillId="19" borderId="33">
      <alignment vertical="center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34" applyNumberFormat="0" applyFill="0" applyAlignment="0" applyProtection="0"/>
    <xf numFmtId="0" fontId="42" fillId="0" borderId="35" applyNumberFormat="0" applyFill="0" applyAlignment="0" applyProtection="0"/>
    <xf numFmtId="0" fontId="43" fillId="0" borderId="3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6" fillId="20" borderId="0" applyNumberFormat="0" applyBorder="0" applyAlignment="0" applyProtection="0"/>
    <xf numFmtId="0" fontId="47" fillId="21" borderId="0" applyNumberFormat="0" applyBorder="0" applyAlignment="0" applyProtection="0"/>
    <xf numFmtId="172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173" fontId="48" fillId="0" borderId="0">
      <alignment horizontal="left"/>
    </xf>
    <xf numFmtId="164" fontId="12" fillId="0" borderId="0" applyFont="0" applyFill="0" applyBorder="0" applyAlignment="0" applyProtection="0"/>
    <xf numFmtId="0" fontId="12" fillId="0" borderId="0"/>
    <xf numFmtId="0" fontId="16" fillId="0" borderId="0"/>
    <xf numFmtId="0" fontId="33" fillId="0" borderId="0" applyNumberFormat="0" applyFill="0" applyBorder="0" applyProtection="0"/>
    <xf numFmtId="0" fontId="11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166" fontId="64" fillId="0" borderId="0" applyBorder="0" applyProtection="0"/>
    <xf numFmtId="0" fontId="64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166" fontId="64" fillId="0" borderId="0" applyBorder="0" applyProtection="0"/>
    <xf numFmtId="166" fontId="64" fillId="0" borderId="0" applyBorder="0" applyProtection="0"/>
    <xf numFmtId="0" fontId="66" fillId="0" borderId="0"/>
    <xf numFmtId="164" fontId="25" fillId="0" borderId="0" applyFont="0" applyFill="0" applyBorder="0" applyAlignment="0" applyProtection="0"/>
    <xf numFmtId="0" fontId="67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7" fillId="0" borderId="0"/>
    <xf numFmtId="41" fontId="1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</cellStyleXfs>
  <cellXfs count="337">
    <xf numFmtId="0" fontId="0" fillId="0" borderId="0" xfId="0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19" fillId="0" borderId="7" xfId="0" applyFont="1" applyBorder="1" applyAlignment="1">
      <alignment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7" fillId="0" borderId="1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0" fillId="0" borderId="10" xfId="0" quotePrefix="1" applyFont="1" applyBorder="1" applyAlignment="1" applyProtection="1">
      <alignment horizontal="left" vertical="center"/>
    </xf>
    <xf numFmtId="0" fontId="15" fillId="0" borderId="10" xfId="0" applyFont="1" applyBorder="1" applyAlignment="1">
      <alignment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9" fillId="0" borderId="20" xfId="0" applyFont="1" applyBorder="1" applyAlignment="1" applyProtection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4" fillId="0" borderId="10" xfId="0" applyFont="1" applyBorder="1" applyAlignment="1" applyProtection="1">
      <alignment horizontal="left" vertical="center"/>
    </xf>
    <xf numFmtId="0" fontId="20" fillId="0" borderId="21" xfId="0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43" fontId="19" fillId="0" borderId="7" xfId="1" applyFont="1" applyFill="1" applyBorder="1" applyAlignment="1">
      <alignment vertical="center"/>
    </xf>
    <xf numFmtId="43" fontId="20" fillId="0" borderId="10" xfId="1" applyFont="1" applyFill="1" applyBorder="1" applyAlignment="1" applyProtection="1">
      <alignment horizontal="left" vertical="center"/>
    </xf>
    <xf numFmtId="43" fontId="19" fillId="0" borderId="10" xfId="1" applyFont="1" applyFill="1" applyBorder="1" applyAlignment="1" applyProtection="1">
      <alignment horizontal="left" vertical="center"/>
    </xf>
    <xf numFmtId="43" fontId="20" fillId="0" borderId="10" xfId="1" applyFont="1" applyFill="1" applyBorder="1" applyAlignment="1">
      <alignment vertical="center"/>
    </xf>
    <xf numFmtId="43" fontId="22" fillId="0" borderId="10" xfId="1" applyFont="1" applyBorder="1" applyAlignment="1" applyProtection="1">
      <alignment horizontal="right" vertical="center"/>
    </xf>
    <xf numFmtId="43" fontId="24" fillId="0" borderId="10" xfId="1" applyFont="1" applyBorder="1" applyAlignment="1" applyProtection="1">
      <alignment horizontal="right" vertical="center"/>
    </xf>
    <xf numFmtId="43" fontId="20" fillId="2" borderId="12" xfId="1" applyFont="1" applyFill="1" applyBorder="1" applyAlignment="1" applyProtection="1">
      <alignment horizontal="right" vertical="center"/>
    </xf>
    <xf numFmtId="43" fontId="19" fillId="0" borderId="10" xfId="1" applyFont="1" applyBorder="1" applyAlignment="1" applyProtection="1">
      <alignment horizontal="right" vertical="center"/>
    </xf>
    <xf numFmtId="43" fontId="20" fillId="0" borderId="10" xfId="1" applyFont="1" applyBorder="1" applyAlignment="1" applyProtection="1">
      <alignment horizontal="right" vertical="center"/>
    </xf>
    <xf numFmtId="43" fontId="20" fillId="0" borderId="14" xfId="1" applyFont="1" applyBorder="1" applyAlignment="1" applyProtection="1">
      <alignment horizontal="right" vertical="center"/>
    </xf>
    <xf numFmtId="43" fontId="20" fillId="2" borderId="17" xfId="1" applyFont="1" applyFill="1" applyBorder="1" applyAlignment="1" applyProtection="1">
      <alignment horizontal="right" vertical="center"/>
    </xf>
    <xf numFmtId="43" fontId="20" fillId="0" borderId="11" xfId="1" applyFont="1" applyBorder="1" applyAlignment="1" applyProtection="1">
      <alignment horizontal="right" vertical="center"/>
    </xf>
    <xf numFmtId="43" fontId="19" fillId="0" borderId="11" xfId="1" applyFont="1" applyFill="1" applyBorder="1" applyAlignment="1">
      <alignment horizontal="right" vertical="center"/>
    </xf>
    <xf numFmtId="43" fontId="20" fillId="2" borderId="2" xfId="1" applyFont="1" applyFill="1" applyBorder="1" applyAlignment="1" applyProtection="1">
      <alignment horizontal="right" vertical="center"/>
    </xf>
    <xf numFmtId="43" fontId="20" fillId="0" borderId="14" xfId="1" applyFont="1" applyBorder="1" applyAlignment="1">
      <alignment horizontal="right" vertical="center"/>
    </xf>
    <xf numFmtId="43" fontId="20" fillId="2" borderId="16" xfId="1" applyFont="1" applyFill="1" applyBorder="1" applyAlignment="1" applyProtection="1">
      <alignment horizontal="right" vertical="center"/>
    </xf>
    <xf numFmtId="43" fontId="19" fillId="0" borderId="11" xfId="1" applyFont="1" applyBorder="1" applyAlignment="1">
      <alignment horizontal="right" vertical="center"/>
    </xf>
    <xf numFmtId="43" fontId="20" fillId="0" borderId="24" xfId="1" applyFont="1" applyFill="1" applyBorder="1" applyAlignment="1">
      <alignment horizontal="right" vertical="center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0" fillId="2" borderId="4" xfId="0" quotePrefix="1" applyFont="1" applyFill="1" applyBorder="1" applyAlignment="1" applyProtection="1">
      <alignment horizontal="left" vertical="center"/>
    </xf>
    <xf numFmtId="0" fontId="20" fillId="2" borderId="2" xfId="0" quotePrefix="1" applyFont="1" applyFill="1" applyBorder="1" applyAlignment="1" applyProtection="1">
      <alignment horizontal="left" vertical="center"/>
    </xf>
    <xf numFmtId="0" fontId="23" fillId="2" borderId="15" xfId="0" quotePrefix="1" applyFont="1" applyFill="1" applyBorder="1" applyAlignment="1" applyProtection="1">
      <alignment horizontal="left" vertical="center"/>
    </xf>
    <xf numFmtId="0" fontId="23" fillId="2" borderId="16" xfId="0" quotePrefix="1" applyFont="1" applyFill="1" applyBorder="1" applyAlignment="1" applyProtection="1">
      <alignment horizontal="left" vertical="center"/>
    </xf>
    <xf numFmtId="0" fontId="22" fillId="0" borderId="10" xfId="0" applyFont="1" applyBorder="1" applyAlignment="1" applyProtection="1">
      <alignment horizontal="left" vertical="center" wrapText="1"/>
    </xf>
    <xf numFmtId="0" fontId="51" fillId="0" borderId="0" xfId="0" applyFont="1"/>
    <xf numFmtId="0" fontId="16" fillId="0" borderId="0" xfId="77" applyAlignment="1">
      <alignment vertical="center"/>
    </xf>
    <xf numFmtId="49" fontId="54" fillId="24" borderId="49" xfId="77" applyNumberFormat="1" applyFont="1" applyFill="1" applyBorder="1" applyAlignment="1">
      <alignment horizontal="center" vertical="center" wrapText="1"/>
    </xf>
    <xf numFmtId="49" fontId="50" fillId="0" borderId="52" xfId="77" applyNumberFormat="1" applyFont="1" applyFill="1" applyBorder="1" applyAlignment="1">
      <alignment vertical="center" wrapText="1"/>
    </xf>
    <xf numFmtId="0" fontId="50" fillId="0" borderId="45" xfId="77" applyFont="1" applyFill="1" applyBorder="1" applyAlignment="1">
      <alignment horizontal="left" vertical="center" wrapText="1"/>
    </xf>
    <xf numFmtId="49" fontId="50" fillId="0" borderId="45" xfId="77" applyNumberFormat="1" applyFont="1" applyFill="1" applyBorder="1" applyAlignment="1">
      <alignment horizontal="left" vertical="center" wrapText="1"/>
    </xf>
    <xf numFmtId="49" fontId="50" fillId="0" borderId="45" xfId="77" applyNumberFormat="1" applyFont="1" applyFill="1" applyBorder="1" applyAlignment="1">
      <alignment vertical="center" wrapText="1"/>
    </xf>
    <xf numFmtId="49" fontId="50" fillId="22" borderId="45" xfId="77" applyNumberFormat="1" applyFont="1" applyFill="1" applyBorder="1" applyAlignment="1">
      <alignment vertical="center" wrapText="1"/>
    </xf>
    <xf numFmtId="49" fontId="50" fillId="22" borderId="53" xfId="77" applyNumberFormat="1" applyFont="1" applyFill="1" applyBorder="1" applyAlignment="1">
      <alignment horizontal="left" vertical="center" wrapText="1"/>
    </xf>
    <xf numFmtId="49" fontId="55" fillId="3" borderId="55" xfId="77" applyNumberFormat="1" applyFont="1" applyFill="1" applyBorder="1" applyAlignment="1">
      <alignment horizontal="left" vertical="center" wrapText="1"/>
    </xf>
    <xf numFmtId="49" fontId="49" fillId="22" borderId="57" xfId="77" applyNumberFormat="1" applyFont="1" applyFill="1" applyBorder="1" applyAlignment="1">
      <alignment horizontal="left" vertical="center" wrapText="1"/>
    </xf>
    <xf numFmtId="49" fontId="49" fillId="22" borderId="58" xfId="77" applyNumberFormat="1" applyFont="1" applyFill="1" applyBorder="1" applyAlignment="1">
      <alignment horizontal="left" vertical="center" wrapText="1"/>
    </xf>
    <xf numFmtId="49" fontId="49" fillId="22" borderId="59" xfId="77" applyNumberFormat="1" applyFont="1" applyFill="1" applyBorder="1" applyAlignment="1">
      <alignment horizontal="left" vertical="center" wrapText="1"/>
    </xf>
    <xf numFmtId="49" fontId="49" fillId="22" borderId="42" xfId="77" applyNumberFormat="1" applyFont="1" applyFill="1" applyBorder="1" applyAlignment="1">
      <alignment horizontal="left" vertical="center" wrapText="1"/>
    </xf>
    <xf numFmtId="0" fontId="50" fillId="0" borderId="52" xfId="77" applyFont="1" applyFill="1" applyBorder="1" applyAlignment="1">
      <alignment vertical="center"/>
    </xf>
    <xf numFmtId="0" fontId="16" fillId="0" borderId="45" xfId="77" applyFont="1" applyFill="1" applyBorder="1" applyAlignment="1">
      <alignment vertical="center"/>
    </xf>
    <xf numFmtId="0" fontId="51" fillId="0" borderId="46" xfId="77" quotePrefix="1" applyFont="1" applyFill="1" applyBorder="1" applyAlignment="1">
      <alignment horizontal="center" vertical="center"/>
    </xf>
    <xf numFmtId="0" fontId="16" fillId="22" borderId="45" xfId="77" applyFont="1" applyFill="1" applyBorder="1" applyAlignment="1">
      <alignment vertical="center"/>
    </xf>
    <xf numFmtId="0" fontId="50" fillId="0" borderId="45" xfId="77" applyFont="1" applyFill="1" applyBorder="1" applyAlignment="1">
      <alignment vertical="center"/>
    </xf>
    <xf numFmtId="49" fontId="51" fillId="0" borderId="45" xfId="77" applyNumberFormat="1" applyFont="1" applyFill="1" applyBorder="1" applyAlignment="1">
      <alignment horizontal="left" vertical="center"/>
    </xf>
    <xf numFmtId="0" fontId="51" fillId="0" borderId="46" xfId="77" applyFont="1" applyFill="1" applyBorder="1" applyAlignment="1">
      <alignment horizontal="center" vertical="center"/>
    </xf>
    <xf numFmtId="49" fontId="50" fillId="0" borderId="45" xfId="77" applyNumberFormat="1" applyFont="1" applyFill="1" applyBorder="1" applyAlignment="1">
      <alignment vertical="center"/>
    </xf>
    <xf numFmtId="0" fontId="51" fillId="0" borderId="45" xfId="77" applyFont="1" applyFill="1" applyBorder="1" applyAlignment="1">
      <alignment horizontal="left" vertical="center"/>
    </xf>
    <xf numFmtId="0" fontId="51" fillId="22" borderId="45" xfId="77" applyFont="1" applyFill="1" applyBorder="1" applyAlignment="1">
      <alignment horizontal="left" vertical="center"/>
    </xf>
    <xf numFmtId="0" fontId="50" fillId="0" borderId="45" xfId="77" applyFont="1" applyFill="1" applyBorder="1" applyAlignment="1">
      <alignment horizontal="left" vertical="center"/>
    </xf>
    <xf numFmtId="49" fontId="50" fillId="0" borderId="45" xfId="77" applyNumberFormat="1" applyFont="1" applyFill="1" applyBorder="1" applyAlignment="1">
      <alignment horizontal="left" vertical="center"/>
    </xf>
    <xf numFmtId="49" fontId="50" fillId="22" borderId="45" xfId="77" applyNumberFormat="1" applyFont="1" applyFill="1" applyBorder="1" applyAlignment="1">
      <alignment vertical="center"/>
    </xf>
    <xf numFmtId="49" fontId="50" fillId="22" borderId="53" xfId="77" applyNumberFormat="1" applyFont="1" applyFill="1" applyBorder="1" applyAlignment="1">
      <alignment vertical="center"/>
    </xf>
    <xf numFmtId="0" fontId="55" fillId="3" borderId="55" xfId="77" applyFont="1" applyFill="1" applyBorder="1" applyAlignment="1">
      <alignment horizontal="left" vertical="center" wrapText="1"/>
    </xf>
    <xf numFmtId="0" fontId="55" fillId="25" borderId="60" xfId="77" applyFont="1" applyFill="1" applyBorder="1" applyAlignment="1">
      <alignment horizontal="left" vertical="center" wrapText="1"/>
    </xf>
    <xf numFmtId="0" fontId="16" fillId="25" borderId="61" xfId="77" applyFill="1" applyBorder="1" applyAlignment="1">
      <alignment vertical="center"/>
    </xf>
    <xf numFmtId="49" fontId="16" fillId="0" borderId="62" xfId="3" applyNumberFormat="1" applyFont="1" applyFill="1" applyBorder="1" applyAlignment="1" applyProtection="1">
      <alignment horizontal="center" vertical="center" wrapText="1"/>
    </xf>
    <xf numFmtId="49" fontId="16" fillId="0" borderId="63" xfId="3" applyNumberFormat="1" applyFont="1" applyFill="1" applyBorder="1" applyAlignment="1" applyProtection="1">
      <alignment horizontal="center" vertical="center" wrapText="1"/>
    </xf>
    <xf numFmtId="43" fontId="16" fillId="22" borderId="63" xfId="123" applyFont="1" applyFill="1" applyBorder="1" applyAlignment="1" applyProtection="1">
      <alignment horizontal="center" vertical="center" wrapText="1"/>
    </xf>
    <xf numFmtId="49" fontId="16" fillId="22" borderId="63" xfId="3" applyNumberFormat="1" applyFont="1" applyFill="1" applyBorder="1" applyAlignment="1" applyProtection="1">
      <alignment horizontal="center" vertical="center" wrapText="1"/>
    </xf>
    <xf numFmtId="49" fontId="16" fillId="22" borderId="64" xfId="3" applyNumberFormat="1" applyFont="1" applyFill="1" applyBorder="1" applyAlignment="1" applyProtection="1">
      <alignment horizontal="center" vertical="center" wrapText="1"/>
    </xf>
    <xf numFmtId="49" fontId="50" fillId="3" borderId="65" xfId="77" applyNumberFormat="1" applyFont="1" applyFill="1" applyBorder="1" applyAlignment="1">
      <alignment horizontal="left" vertical="center" wrapText="1"/>
    </xf>
    <xf numFmtId="0" fontId="0" fillId="0" borderId="2" xfId="0" applyBorder="1"/>
    <xf numFmtId="0" fontId="16" fillId="22" borderId="62" xfId="77" applyFont="1" applyFill="1" applyBorder="1" applyAlignment="1">
      <alignment horizontal="center" vertical="center"/>
    </xf>
    <xf numFmtId="49" fontId="16" fillId="0" borderId="63" xfId="77" applyNumberFormat="1" applyFont="1" applyFill="1" applyBorder="1" applyAlignment="1">
      <alignment horizontal="center" vertical="center" wrapText="1"/>
    </xf>
    <xf numFmtId="49" fontId="16" fillId="0" borderId="63" xfId="77" applyNumberFormat="1" applyFont="1" applyFill="1" applyBorder="1" applyAlignment="1">
      <alignment horizontal="center" vertical="center"/>
    </xf>
    <xf numFmtId="49" fontId="16" fillId="22" borderId="63" xfId="77" applyNumberFormat="1" applyFont="1" applyFill="1" applyBorder="1" applyAlignment="1">
      <alignment horizontal="center" vertical="center"/>
    </xf>
    <xf numFmtId="3" fontId="16" fillId="0" borderId="63" xfId="77" applyNumberFormat="1" applyFont="1" applyFill="1" applyBorder="1" applyAlignment="1">
      <alignment horizontal="center" vertical="center" wrapText="1"/>
    </xf>
    <xf numFmtId="0" fontId="16" fillId="0" borderId="63" xfId="77" applyFont="1" applyFill="1" applyBorder="1" applyAlignment="1">
      <alignment horizontal="center" vertical="center"/>
    </xf>
    <xf numFmtId="0" fontId="16" fillId="22" borderId="63" xfId="77" applyFont="1" applyFill="1" applyBorder="1" applyAlignment="1">
      <alignment horizontal="center" vertical="center" wrapText="1"/>
    </xf>
    <xf numFmtId="0" fontId="16" fillId="0" borderId="63" xfId="77" quotePrefix="1" applyFont="1" applyFill="1" applyBorder="1" applyAlignment="1">
      <alignment horizontal="center" vertical="center"/>
    </xf>
    <xf numFmtId="0" fontId="16" fillId="0" borderId="63" xfId="77" quotePrefix="1" applyFont="1" applyFill="1" applyBorder="1" applyAlignment="1">
      <alignment horizontal="center" vertical="center" wrapText="1"/>
    </xf>
    <xf numFmtId="0" fontId="16" fillId="22" borderId="64" xfId="77" quotePrefix="1" applyFont="1" applyFill="1" applyBorder="1" applyAlignment="1">
      <alignment horizontal="center" vertical="center" wrapText="1"/>
    </xf>
    <xf numFmtId="49" fontId="49" fillId="3" borderId="65" xfId="77" applyNumberFormat="1" applyFont="1" applyFill="1" applyBorder="1" applyAlignment="1">
      <alignment horizontal="left" vertical="center" wrapText="1"/>
    </xf>
    <xf numFmtId="0" fontId="56" fillId="24" borderId="43" xfId="77" applyFont="1" applyFill="1" applyBorder="1" applyAlignment="1">
      <alignment horizontal="center" vertical="center"/>
    </xf>
    <xf numFmtId="0" fontId="56" fillId="24" borderId="46" xfId="77" applyFont="1" applyFill="1" applyBorder="1" applyAlignment="1">
      <alignment horizontal="center" vertical="center"/>
    </xf>
    <xf numFmtId="0" fontId="56" fillId="24" borderId="50" xfId="77" applyFont="1" applyFill="1" applyBorder="1" applyAlignment="1">
      <alignment horizontal="center" vertical="center"/>
    </xf>
    <xf numFmtId="2" fontId="56" fillId="0" borderId="48" xfId="3" applyNumberFormat="1" applyFont="1" applyFill="1" applyBorder="1" applyAlignment="1" applyProtection="1">
      <alignment horizontal="center" vertical="center" wrapText="1"/>
    </xf>
    <xf numFmtId="1" fontId="56" fillId="0" borderId="46" xfId="3" applyNumberFormat="1" applyFont="1" applyFill="1" applyBorder="1" applyAlignment="1" applyProtection="1">
      <alignment horizontal="center" vertical="center" wrapText="1"/>
    </xf>
    <xf numFmtId="1" fontId="56" fillId="0" borderId="54" xfId="3" applyNumberFormat="1" applyFont="1" applyFill="1" applyBorder="1" applyAlignment="1" applyProtection="1">
      <alignment horizontal="center" vertical="center" wrapText="1"/>
    </xf>
    <xf numFmtId="49" fontId="57" fillId="3" borderId="56" xfId="77" applyNumberFormat="1" applyFont="1" applyFill="1" applyBorder="1" applyAlignment="1">
      <alignment horizontal="center" vertical="center" wrapText="1"/>
    </xf>
    <xf numFmtId="49" fontId="56" fillId="22" borderId="58" xfId="77" applyNumberFormat="1" applyFont="1" applyFill="1" applyBorder="1" applyAlignment="1">
      <alignment horizontal="left" vertical="center" wrapText="1"/>
    </xf>
    <xf numFmtId="49" fontId="56" fillId="22" borderId="42" xfId="77" applyNumberFormat="1" applyFont="1" applyFill="1" applyBorder="1" applyAlignment="1">
      <alignment horizontal="left" vertical="center" wrapText="1"/>
    </xf>
    <xf numFmtId="49" fontId="56" fillId="24" borderId="50" xfId="77" applyNumberFormat="1" applyFont="1" applyFill="1" applyBorder="1" applyAlignment="1">
      <alignment horizontal="center" vertical="center" wrapText="1"/>
    </xf>
    <xf numFmtId="49" fontId="56" fillId="0" borderId="48" xfId="77" applyNumberFormat="1" applyFont="1" applyFill="1" applyBorder="1" applyAlignment="1">
      <alignment horizontal="center" vertical="center" wrapText="1"/>
    </xf>
    <xf numFmtId="0" fontId="56" fillId="0" borderId="46" xfId="77" quotePrefix="1" applyFont="1" applyFill="1" applyBorder="1" applyAlignment="1">
      <alignment horizontal="center" vertical="center"/>
    </xf>
    <xf numFmtId="0" fontId="56" fillId="0" borderId="46" xfId="77" quotePrefix="1" applyFont="1" applyFill="1" applyBorder="1" applyAlignment="1">
      <alignment horizontal="center" vertical="center" wrapText="1"/>
    </xf>
    <xf numFmtId="0" fontId="56" fillId="0" borderId="54" xfId="77" quotePrefix="1" applyFont="1" applyFill="1" applyBorder="1" applyAlignment="1">
      <alignment horizontal="center" vertical="center"/>
    </xf>
    <xf numFmtId="0" fontId="56" fillId="3" borderId="56" xfId="77" applyFont="1" applyFill="1" applyBorder="1" applyAlignment="1">
      <alignment horizontal="center" vertical="center" wrapText="1"/>
    </xf>
    <xf numFmtId="0" fontId="56" fillId="0" borderId="0" xfId="77" applyFont="1" applyAlignment="1">
      <alignment vertical="center"/>
    </xf>
    <xf numFmtId="0" fontId="56" fillId="25" borderId="61" xfId="77" applyFont="1" applyFill="1" applyBorder="1" applyAlignment="1">
      <alignment horizontal="center" vertical="center" wrapText="1"/>
    </xf>
    <xf numFmtId="0" fontId="58" fillId="0" borderId="0" xfId="77" applyFont="1" applyAlignment="1">
      <alignment horizontal="center"/>
    </xf>
    <xf numFmtId="0" fontId="16" fillId="0" borderId="0" xfId="77"/>
    <xf numFmtId="0" fontId="61" fillId="0" borderId="0" xfId="77" quotePrefix="1" applyFont="1"/>
    <xf numFmtId="0" fontId="62" fillId="0" borderId="0" xfId="77" applyFont="1" applyAlignment="1">
      <alignment horizontal="center"/>
    </xf>
    <xf numFmtId="0" fontId="63" fillId="0" borderId="0" xfId="77" applyFont="1" applyAlignment="1">
      <alignment horizontal="center"/>
    </xf>
    <xf numFmtId="0" fontId="59" fillId="0" borderId="0" xfId="77" applyFont="1" applyAlignment="1">
      <alignment horizontal="center"/>
    </xf>
    <xf numFmtId="0" fontId="60" fillId="0" borderId="0" xfId="77" applyFont="1" applyAlignment="1">
      <alignment horizontal="center"/>
    </xf>
    <xf numFmtId="0" fontId="16" fillId="0" borderId="0" xfId="77" applyAlignment="1">
      <alignment horizontal="center"/>
    </xf>
    <xf numFmtId="0" fontId="16" fillId="0" borderId="0" xfId="77" applyAlignment="1">
      <alignment wrapText="1"/>
    </xf>
    <xf numFmtId="0" fontId="20" fillId="0" borderId="70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left" vertical="center"/>
    </xf>
    <xf numFmtId="0" fontId="20" fillId="0" borderId="39" xfId="0" applyFont="1" applyBorder="1" applyAlignment="1" applyProtection="1">
      <alignment horizontal="left" vertical="center"/>
    </xf>
    <xf numFmtId="43" fontId="20" fillId="0" borderId="39" xfId="1" applyFont="1" applyBorder="1" applyAlignment="1" applyProtection="1">
      <alignment horizontal="right" vertical="center"/>
    </xf>
    <xf numFmtId="43" fontId="19" fillId="0" borderId="3" xfId="1" quotePrefix="1" applyFont="1" applyFill="1" applyBorder="1" applyAlignment="1" applyProtection="1">
      <alignment horizontal="center" vertical="center" wrapText="1"/>
    </xf>
    <xf numFmtId="0" fontId="52" fillId="0" borderId="0" xfId="77" applyFont="1"/>
    <xf numFmtId="3" fontId="52" fillId="0" borderId="0" xfId="77" applyNumberFormat="1" applyFont="1"/>
    <xf numFmtId="0" fontId="72" fillId="0" borderId="0" xfId="184" applyFont="1" applyBorder="1"/>
    <xf numFmtId="4" fontId="72" fillId="0" borderId="0" xfId="184" applyNumberFormat="1" applyFont="1" applyBorder="1"/>
    <xf numFmtId="0" fontId="72" fillId="0" borderId="73" xfId="184" applyFont="1" applyBorder="1"/>
    <xf numFmtId="0" fontId="72" fillId="0" borderId="0" xfId="184" applyFont="1"/>
    <xf numFmtId="177" fontId="72" fillId="0" borderId="0" xfId="184" applyNumberFormat="1" applyFont="1"/>
    <xf numFmtId="43" fontId="72" fillId="0" borderId="0" xfId="184" applyNumberFormat="1" applyFont="1"/>
    <xf numFmtId="177" fontId="72" fillId="0" borderId="0" xfId="184" applyNumberFormat="1" applyFont="1" applyBorder="1"/>
    <xf numFmtId="0" fontId="72" fillId="0" borderId="10" xfId="184" applyFont="1" applyBorder="1"/>
    <xf numFmtId="43" fontId="72" fillId="0" borderId="0" xfId="184" applyNumberFormat="1" applyFont="1" applyBorder="1"/>
    <xf numFmtId="0" fontId="50" fillId="0" borderId="0" xfId="77" applyFont="1"/>
    <xf numFmtId="0" fontId="16" fillId="0" borderId="0" xfId="77" applyFont="1"/>
    <xf numFmtId="0" fontId="16" fillId="0" borderId="0" xfId="77" applyFont="1" applyAlignment="1">
      <alignment horizontal="center"/>
    </xf>
    <xf numFmtId="0" fontId="50" fillId="0" borderId="0" xfId="77" applyFont="1" applyAlignment="1">
      <alignment horizontal="center"/>
    </xf>
    <xf numFmtId="4" fontId="16" fillId="0" borderId="0" xfId="77" applyNumberFormat="1" applyFont="1"/>
    <xf numFmtId="4" fontId="16" fillId="3" borderId="0" xfId="77" applyNumberFormat="1" applyFont="1" applyFill="1"/>
    <xf numFmtId="4" fontId="16" fillId="0" borderId="26" xfId="77" applyNumberFormat="1" applyFont="1" applyBorder="1"/>
    <xf numFmtId="0" fontId="73" fillId="0" borderId="0" xfId="77" applyFont="1"/>
    <xf numFmtId="4" fontId="73" fillId="0" borderId="0" xfId="77" applyNumberFormat="1" applyFont="1" applyFill="1"/>
    <xf numFmtId="4" fontId="16" fillId="0" borderId="0" xfId="77" applyNumberFormat="1" applyFont="1" applyFill="1"/>
    <xf numFmtId="4" fontId="73" fillId="0" borderId="0" xfId="77" applyNumberFormat="1" applyFont="1"/>
    <xf numFmtId="4" fontId="52" fillId="0" borderId="0" xfId="77" applyNumberFormat="1" applyFont="1"/>
    <xf numFmtId="3" fontId="52" fillId="0" borderId="0" xfId="77" applyNumberFormat="1" applyFont="1" applyBorder="1"/>
    <xf numFmtId="4" fontId="52" fillId="0" borderId="0" xfId="77" applyNumberFormat="1" applyFont="1" applyBorder="1"/>
    <xf numFmtId="0" fontId="52" fillId="0" borderId="0" xfId="77" applyFont="1" applyBorder="1"/>
    <xf numFmtId="4" fontId="16" fillId="0" borderId="0" xfId="77" applyNumberFormat="1" applyFont="1" applyBorder="1"/>
    <xf numFmtId="0" fontId="52" fillId="0" borderId="0" xfId="77" applyFont="1" applyAlignment="1">
      <alignment horizontal="right"/>
    </xf>
    <xf numFmtId="4" fontId="16" fillId="0" borderId="26" xfId="77" applyNumberFormat="1" applyFont="1" applyFill="1" applyBorder="1"/>
    <xf numFmtId="0" fontId="74" fillId="0" borderId="0" xfId="77" applyFont="1" applyAlignment="1">
      <alignment horizontal="center"/>
    </xf>
    <xf numFmtId="3" fontId="73" fillId="0" borderId="0" xfId="77" applyNumberFormat="1" applyFont="1"/>
    <xf numFmtId="0" fontId="52" fillId="0" borderId="74" xfId="77" applyFont="1" applyBorder="1"/>
    <xf numFmtId="0" fontId="52" fillId="0" borderId="7" xfId="77" applyFont="1" applyBorder="1"/>
    <xf numFmtId="4" fontId="52" fillId="0" borderId="73" xfId="77" applyNumberFormat="1" applyFont="1" applyBorder="1"/>
    <xf numFmtId="0" fontId="52" fillId="0" borderId="10" xfId="77" applyFont="1" applyBorder="1"/>
    <xf numFmtId="4" fontId="52" fillId="0" borderId="27" xfId="77" applyNumberFormat="1" applyFont="1" applyBorder="1"/>
    <xf numFmtId="0" fontId="52" fillId="0" borderId="39" xfId="77" applyFont="1" applyBorder="1"/>
    <xf numFmtId="39" fontId="16" fillId="0" borderId="0" xfId="77" applyNumberFormat="1" applyFont="1"/>
    <xf numFmtId="39" fontId="16" fillId="0" borderId="26" xfId="77" applyNumberFormat="1" applyFont="1" applyBorder="1"/>
    <xf numFmtId="0" fontId="74" fillId="0" borderId="0" xfId="77" applyFont="1"/>
    <xf numFmtId="4" fontId="74" fillId="0" borderId="0" xfId="118" applyNumberFormat="1" applyFont="1" applyBorder="1"/>
    <xf numFmtId="0" fontId="52" fillId="0" borderId="0" xfId="118" applyFont="1"/>
    <xf numFmtId="4" fontId="74" fillId="0" borderId="0" xfId="77" applyNumberFormat="1" applyFont="1"/>
    <xf numFmtId="0" fontId="52" fillId="0" borderId="0" xfId="77" applyFont="1" applyAlignment="1">
      <alignment horizontal="center"/>
    </xf>
    <xf numFmtId="4" fontId="52" fillId="3" borderId="0" xfId="77" applyNumberFormat="1" applyFont="1" applyFill="1"/>
    <xf numFmtId="4" fontId="52" fillId="0" borderId="26" xfId="77" applyNumberFormat="1" applyFont="1" applyBorder="1"/>
    <xf numFmtId="4" fontId="52" fillId="0" borderId="0" xfId="77" applyNumberFormat="1" applyFont="1" applyFill="1"/>
    <xf numFmtId="3" fontId="52" fillId="0" borderId="26" xfId="77" applyNumberFormat="1" applyFont="1" applyBorder="1"/>
    <xf numFmtId="4" fontId="52" fillId="0" borderId="8" xfId="77" applyNumberFormat="1" applyFont="1" applyBorder="1"/>
    <xf numFmtId="4" fontId="52" fillId="0" borderId="25" xfId="77" applyNumberFormat="1" applyFont="1" applyBorder="1"/>
    <xf numFmtId="4" fontId="52" fillId="0" borderId="11" xfId="77" applyNumberFormat="1" applyFont="1" applyBorder="1"/>
    <xf numFmtId="4" fontId="52" fillId="0" borderId="74" xfId="77" applyNumberFormat="1" applyFont="1" applyBorder="1"/>
    <xf numFmtId="4" fontId="52" fillId="0" borderId="39" xfId="77" applyNumberFormat="1" applyFont="1" applyBorder="1"/>
    <xf numFmtId="0" fontId="52" fillId="0" borderId="0" xfId="77" applyFont="1" applyFill="1"/>
    <xf numFmtId="4" fontId="74" fillId="0" borderId="0" xfId="77" applyNumberFormat="1" applyFont="1" applyBorder="1"/>
    <xf numFmtId="4" fontId="73" fillId="0" borderId="0" xfId="77" applyNumberFormat="1" applyFont="1" applyBorder="1"/>
    <xf numFmtId="4" fontId="75" fillId="0" borderId="0" xfId="77" applyNumberFormat="1" applyFont="1"/>
    <xf numFmtId="0" fontId="73" fillId="0" borderId="0" xfId="77" applyFont="1" applyBorder="1"/>
    <xf numFmtId="177" fontId="52" fillId="0" borderId="0" xfId="77" applyNumberFormat="1" applyFont="1"/>
    <xf numFmtId="4" fontId="52" fillId="0" borderId="10" xfId="77" applyNumberFormat="1" applyFont="1" applyBorder="1"/>
    <xf numFmtId="4" fontId="74" fillId="3" borderId="0" xfId="77" quotePrefix="1" applyNumberFormat="1" applyFont="1" applyFill="1" applyAlignment="1">
      <alignment wrapText="1"/>
    </xf>
    <xf numFmtId="0" fontId="16" fillId="0" borderId="0" xfId="77" applyFont="1" applyAlignment="1">
      <alignment horizontal="right"/>
    </xf>
    <xf numFmtId="0" fontId="50" fillId="0" borderId="0" xfId="77" applyFont="1" applyFill="1"/>
    <xf numFmtId="4" fontId="74" fillId="0" borderId="0" xfId="77" applyNumberFormat="1" applyFont="1" applyFill="1"/>
    <xf numFmtId="0" fontId="16" fillId="0" borderId="0" xfId="77" applyFont="1" applyFill="1"/>
    <xf numFmtId="0" fontId="74" fillId="0" borderId="0" xfId="77" applyFont="1" applyFill="1"/>
    <xf numFmtId="4" fontId="16" fillId="0" borderId="0" xfId="77" applyNumberFormat="1" applyFont="1" applyFill="1" applyBorder="1"/>
    <xf numFmtId="0" fontId="52" fillId="0" borderId="74" xfId="77" applyFont="1" applyBorder="1" applyAlignment="1">
      <alignment horizontal="center"/>
    </xf>
    <xf numFmtId="4" fontId="52" fillId="3" borderId="73" xfId="77" applyNumberFormat="1" applyFont="1" applyFill="1" applyBorder="1"/>
    <xf numFmtId="3" fontId="52" fillId="0" borderId="27" xfId="77" applyNumberFormat="1" applyFont="1" applyBorder="1"/>
    <xf numFmtId="3" fontId="52" fillId="0" borderId="39" xfId="77" applyNumberFormat="1" applyFont="1" applyBorder="1"/>
    <xf numFmtId="0" fontId="16" fillId="0" borderId="74" xfId="77" applyFont="1" applyBorder="1"/>
    <xf numFmtId="0" fontId="16" fillId="0" borderId="6" xfId="77" applyFont="1" applyBorder="1" applyAlignment="1">
      <alignment horizontal="center"/>
    </xf>
    <xf numFmtId="0" fontId="16" fillId="0" borderId="6" xfId="77" applyFont="1" applyBorder="1"/>
    <xf numFmtId="0" fontId="16" fillId="0" borderId="7" xfId="77" applyFont="1" applyBorder="1"/>
    <xf numFmtId="4" fontId="16" fillId="0" borderId="73" xfId="77" applyNumberFormat="1" applyFont="1" applyBorder="1"/>
    <xf numFmtId="4" fontId="16" fillId="3" borderId="0" xfId="77" applyNumberFormat="1" applyFont="1" applyFill="1" applyBorder="1"/>
    <xf numFmtId="0" fontId="16" fillId="0" borderId="10" xfId="77" applyFont="1" applyBorder="1"/>
    <xf numFmtId="4" fontId="50" fillId="0" borderId="10" xfId="77" quotePrefix="1" applyNumberFormat="1" applyFont="1" applyBorder="1" applyAlignment="1">
      <alignment wrapText="1"/>
    </xf>
    <xf numFmtId="4" fontId="16" fillId="0" borderId="27" xfId="77" applyNumberFormat="1" applyFont="1" applyBorder="1"/>
    <xf numFmtId="4" fontId="16" fillId="3" borderId="26" xfId="77" applyNumberFormat="1" applyFont="1" applyFill="1" applyBorder="1"/>
    <xf numFmtId="0" fontId="16" fillId="0" borderId="39" xfId="77" applyFont="1" applyBorder="1"/>
    <xf numFmtId="0" fontId="50" fillId="0" borderId="8" xfId="77" applyFont="1" applyFill="1" applyBorder="1" applyAlignment="1">
      <alignment horizontal="center"/>
    </xf>
    <xf numFmtId="4" fontId="16" fillId="0" borderId="11" xfId="77" applyNumberFormat="1" applyFont="1" applyFill="1" applyBorder="1"/>
    <xf numFmtId="4" fontId="16" fillId="0" borderId="11" xfId="77" quotePrefix="1" applyNumberFormat="1" applyFont="1" applyFill="1" applyBorder="1" applyAlignment="1">
      <alignment wrapText="1"/>
    </xf>
    <xf numFmtId="4" fontId="16" fillId="0" borderId="25" xfId="77" applyNumberFormat="1" applyFont="1" applyFill="1" applyBorder="1"/>
    <xf numFmtId="4" fontId="16" fillId="0" borderId="25" xfId="77" applyNumberFormat="1" applyFont="1" applyBorder="1"/>
    <xf numFmtId="4" fontId="16" fillId="0" borderId="10" xfId="77" applyNumberFormat="1" applyFont="1" applyBorder="1"/>
    <xf numFmtId="4" fontId="16" fillId="0" borderId="39" xfId="77" applyNumberFormat="1" applyFont="1" applyBorder="1"/>
    <xf numFmtId="0" fontId="74" fillId="0" borderId="8" xfId="77" applyFont="1" applyFill="1" applyBorder="1"/>
    <xf numFmtId="0" fontId="50" fillId="0" borderId="11" xfId="77" applyFont="1" applyBorder="1" applyAlignment="1">
      <alignment horizontal="center"/>
    </xf>
    <xf numFmtId="4" fontId="76" fillId="0" borderId="11" xfId="77" applyNumberFormat="1" applyFont="1" applyFill="1" applyBorder="1"/>
    <xf numFmtId="0" fontId="50" fillId="0" borderId="11" xfId="77" applyFont="1" applyFill="1" applyBorder="1"/>
    <xf numFmtId="0" fontId="50" fillId="0" borderId="8" xfId="77" applyFont="1" applyBorder="1" applyAlignment="1">
      <alignment horizontal="center"/>
    </xf>
    <xf numFmtId="4" fontId="50" fillId="0" borderId="11" xfId="77" applyNumberFormat="1" applyFont="1" applyFill="1" applyBorder="1"/>
    <xf numFmtId="4" fontId="77" fillId="0" borderId="73" xfId="77" applyNumberFormat="1" applyFont="1" applyBorder="1"/>
    <xf numFmtId="4" fontId="77" fillId="0" borderId="0" xfId="77" applyNumberFormat="1" applyFont="1" applyBorder="1"/>
    <xf numFmtId="0" fontId="50" fillId="0" borderId="0" xfId="77" applyFont="1" applyAlignment="1">
      <alignment horizontal="right"/>
    </xf>
    <xf numFmtId="4" fontId="16" fillId="0" borderId="7" xfId="77" applyNumberFormat="1" applyFont="1" applyBorder="1"/>
    <xf numFmtId="0" fontId="16" fillId="0" borderId="73" xfId="77" applyFont="1" applyBorder="1"/>
    <xf numFmtId="0" fontId="16" fillId="0" borderId="27" xfId="77" applyFont="1" applyBorder="1"/>
    <xf numFmtId="0" fontId="16" fillId="0" borderId="0" xfId="118" applyFont="1" applyBorder="1"/>
    <xf numFmtId="0" fontId="16" fillId="0" borderId="0" xfId="118" applyFont="1"/>
    <xf numFmtId="0" fontId="50" fillId="0" borderId="0" xfId="118" applyFont="1" applyAlignment="1">
      <alignment horizontal="center"/>
    </xf>
    <xf numFmtId="4" fontId="16" fillId="0" borderId="8" xfId="118" applyNumberFormat="1" applyFont="1" applyBorder="1"/>
    <xf numFmtId="4" fontId="16" fillId="0" borderId="11" xfId="118" applyNumberFormat="1" applyFont="1" applyBorder="1"/>
    <xf numFmtId="4" fontId="16" fillId="0" borderId="25" xfId="118" applyNumberFormat="1" applyFont="1" applyBorder="1"/>
    <xf numFmtId="4" fontId="16" fillId="0" borderId="2" xfId="118" applyNumberFormat="1" applyFont="1" applyBorder="1"/>
    <xf numFmtId="0" fontId="50" fillId="0" borderId="0" xfId="118" applyFont="1"/>
    <xf numFmtId="4" fontId="50" fillId="0" borderId="0" xfId="118" applyNumberFormat="1" applyFont="1"/>
    <xf numFmtId="4" fontId="16" fillId="0" borderId="0" xfId="118" applyNumberFormat="1" applyFont="1"/>
    <xf numFmtId="4" fontId="16" fillId="0" borderId="0" xfId="118" applyNumberFormat="1" applyFont="1" applyAlignment="1">
      <alignment horizontal="right" vertical="center"/>
    </xf>
    <xf numFmtId="0" fontId="16" fillId="0" borderId="0" xfId="118" applyFont="1" applyAlignment="1">
      <alignment horizontal="right" vertical="center"/>
    </xf>
    <xf numFmtId="0" fontId="16" fillId="0" borderId="0" xfId="118" quotePrefix="1" applyFont="1"/>
    <xf numFmtId="4" fontId="16" fillId="0" borderId="26" xfId="118" applyNumberFormat="1" applyFont="1" applyBorder="1"/>
    <xf numFmtId="0" fontId="50" fillId="0" borderId="0" xfId="118" applyFont="1" applyAlignment="1">
      <alignment horizontal="left"/>
    </xf>
    <xf numFmtId="4" fontId="50" fillId="0" borderId="0" xfId="77" applyNumberFormat="1" applyFont="1"/>
    <xf numFmtId="4" fontId="50" fillId="0" borderId="26" xfId="77" applyNumberFormat="1" applyFont="1" applyBorder="1"/>
    <xf numFmtId="0" fontId="16" fillId="0" borderId="0" xfId="77" quotePrefix="1" applyFont="1"/>
    <xf numFmtId="4" fontId="16" fillId="0" borderId="74" xfId="77" applyNumberFormat="1" applyFont="1" applyBorder="1"/>
    <xf numFmtId="4" fontId="16" fillId="0" borderId="8" xfId="77" applyNumberFormat="1" applyFont="1" applyFill="1" applyBorder="1"/>
    <xf numFmtId="177" fontId="16" fillId="0" borderId="0" xfId="77" applyNumberFormat="1" applyFont="1"/>
    <xf numFmtId="0" fontId="78" fillId="0" borderId="0" xfId="184" applyFont="1" applyAlignment="1">
      <alignment horizontal="center"/>
    </xf>
    <xf numFmtId="0" fontId="78" fillId="0" borderId="0" xfId="184" applyFont="1"/>
    <xf numFmtId="39" fontId="78" fillId="0" borderId="0" xfId="184" applyNumberFormat="1" applyFont="1"/>
    <xf numFmtId="0" fontId="78" fillId="0" borderId="0" xfId="184" applyFont="1" applyBorder="1"/>
    <xf numFmtId="43" fontId="78" fillId="0" borderId="0" xfId="184" applyNumberFormat="1" applyFont="1"/>
    <xf numFmtId="43" fontId="78" fillId="0" borderId="0" xfId="184" applyNumberFormat="1" applyFont="1" applyFill="1"/>
    <xf numFmtId="177" fontId="78" fillId="0" borderId="0" xfId="184" applyNumberFormat="1" applyFont="1"/>
    <xf numFmtId="43" fontId="78" fillId="0" borderId="26" xfId="184" applyNumberFormat="1" applyFont="1" applyBorder="1"/>
    <xf numFmtId="0" fontId="78" fillId="0" borderId="74" xfId="184" applyFont="1" applyBorder="1"/>
    <xf numFmtId="39" fontId="78" fillId="0" borderId="7" xfId="184" applyNumberFormat="1" applyFont="1" applyBorder="1"/>
    <xf numFmtId="0" fontId="72" fillId="0" borderId="73" xfId="184" quotePrefix="1" applyFont="1" applyBorder="1"/>
    <xf numFmtId="39" fontId="72" fillId="0" borderId="10" xfId="184" applyNumberFormat="1" applyFont="1" applyBorder="1"/>
    <xf numFmtId="0" fontId="1" fillId="0" borderId="0" xfId="184" applyFont="1"/>
    <xf numFmtId="39" fontId="72" fillId="0" borderId="39" xfId="184" applyNumberFormat="1" applyFont="1" applyBorder="1"/>
    <xf numFmtId="39" fontId="78" fillId="0" borderId="10" xfId="184" applyNumberFormat="1" applyFont="1" applyBorder="1"/>
    <xf numFmtId="177" fontId="72" fillId="0" borderId="10" xfId="184" applyNumberFormat="1" applyFont="1" applyBorder="1"/>
    <xf numFmtId="0" fontId="78" fillId="0" borderId="73" xfId="184" applyFont="1" applyBorder="1"/>
    <xf numFmtId="177" fontId="78" fillId="0" borderId="10" xfId="184" applyNumberFormat="1" applyFont="1" applyBorder="1"/>
    <xf numFmtId="177" fontId="78" fillId="0" borderId="39" xfId="184" applyNumberFormat="1" applyFont="1" applyBorder="1"/>
    <xf numFmtId="0" fontId="78" fillId="0" borderId="73" xfId="184" quotePrefix="1" applyFont="1" applyBorder="1"/>
    <xf numFmtId="0" fontId="78" fillId="0" borderId="27" xfId="184" applyFont="1" applyBorder="1"/>
    <xf numFmtId="177" fontId="78" fillId="0" borderId="74" xfId="184" applyNumberFormat="1" applyFont="1" applyBorder="1"/>
    <xf numFmtId="0" fontId="78" fillId="0" borderId="6" xfId="184" applyFont="1" applyBorder="1"/>
    <xf numFmtId="0" fontId="78" fillId="0" borderId="7" xfId="184" applyFont="1" applyBorder="1"/>
    <xf numFmtId="0" fontId="78" fillId="0" borderId="26" xfId="184" applyFont="1" applyBorder="1"/>
    <xf numFmtId="0" fontId="78" fillId="0" borderId="39" xfId="184" applyFont="1" applyBorder="1"/>
    <xf numFmtId="43" fontId="72" fillId="0" borderId="0" xfId="184" applyNumberFormat="1" applyFont="1" applyBorder="1" applyAlignment="1">
      <alignment horizontal="center"/>
    </xf>
    <xf numFmtId="4" fontId="72" fillId="0" borderId="0" xfId="184" applyNumberFormat="1" applyFont="1"/>
    <xf numFmtId="0" fontId="21" fillId="0" borderId="38" xfId="0" applyFont="1" applyFill="1" applyBorder="1" applyAlignment="1" applyProtection="1">
      <alignment horizontal="center" vertical="center" wrapText="1"/>
    </xf>
    <xf numFmtId="0" fontId="21" fillId="0" borderId="41" xfId="0" applyFont="1" applyFill="1" applyBorder="1" applyAlignment="1" applyProtection="1">
      <alignment horizontal="center" vertical="center" wrapText="1"/>
    </xf>
    <xf numFmtId="0" fontId="21" fillId="0" borderId="40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71" xfId="0" applyFont="1" applyFill="1" applyBorder="1" applyAlignment="1" applyProtection="1">
      <alignment horizontal="center" vertical="center"/>
    </xf>
    <xf numFmtId="0" fontId="18" fillId="0" borderId="72" xfId="0" applyFont="1" applyFill="1" applyBorder="1" applyAlignment="1" applyProtection="1">
      <alignment horizontal="center" vertical="center"/>
    </xf>
    <xf numFmtId="4" fontId="50" fillId="0" borderId="73" xfId="77" applyNumberFormat="1" applyFont="1" applyBorder="1" applyAlignment="1">
      <alignment horizontal="right" vertical="center"/>
    </xf>
    <xf numFmtId="0" fontId="50" fillId="0" borderId="73" xfId="77" applyFont="1" applyBorder="1" applyAlignment="1">
      <alignment horizontal="right" vertical="center"/>
    </xf>
    <xf numFmtId="0" fontId="16" fillId="0" borderId="1" xfId="77" applyFont="1" applyBorder="1" applyAlignment="1">
      <alignment horizontal="center"/>
    </xf>
    <xf numFmtId="0" fontId="16" fillId="0" borderId="71" xfId="77" applyFont="1" applyBorder="1" applyAlignment="1">
      <alignment horizontal="center"/>
    </xf>
    <xf numFmtId="0" fontId="16" fillId="0" borderId="72" xfId="77" applyFont="1" applyBorder="1" applyAlignment="1">
      <alignment horizontal="center"/>
    </xf>
    <xf numFmtId="0" fontId="16" fillId="0" borderId="26" xfId="77" applyFont="1" applyBorder="1" applyAlignment="1">
      <alignment horizontal="center"/>
    </xf>
    <xf numFmtId="0" fontId="16" fillId="0" borderId="39" xfId="77" applyFont="1" applyBorder="1" applyAlignment="1">
      <alignment horizontal="center"/>
    </xf>
    <xf numFmtId="4" fontId="16" fillId="0" borderId="8" xfId="118" applyNumberFormat="1" applyFont="1" applyBorder="1" applyAlignment="1">
      <alignment vertical="center"/>
    </xf>
    <xf numFmtId="4" fontId="16" fillId="0" borderId="11" xfId="118" applyNumberFormat="1" applyFont="1" applyBorder="1" applyAlignment="1">
      <alignment vertical="center"/>
    </xf>
    <xf numFmtId="4" fontId="16" fillId="0" borderId="25" xfId="118" applyNumberFormat="1" applyFont="1" applyBorder="1" applyAlignment="1">
      <alignment vertical="center"/>
    </xf>
    <xf numFmtId="4" fontId="16" fillId="0" borderId="0" xfId="118" applyNumberFormat="1" applyFont="1" applyBorder="1" applyAlignment="1">
      <alignment horizontal="right" vertical="center"/>
    </xf>
    <xf numFmtId="0" fontId="16" fillId="0" borderId="0" xfId="118" applyFont="1" applyBorder="1" applyAlignment="1">
      <alignment horizontal="right" vertical="center"/>
    </xf>
    <xf numFmtId="0" fontId="16" fillId="0" borderId="26" xfId="118" applyFont="1" applyBorder="1" applyAlignment="1">
      <alignment horizontal="right" vertical="center"/>
    </xf>
    <xf numFmtId="0" fontId="16" fillId="0" borderId="0" xfId="118" applyFont="1" applyAlignment="1">
      <alignment horizontal="center" vertical="center"/>
    </xf>
    <xf numFmtId="43" fontId="15" fillId="23" borderId="2" xfId="1" applyFont="1" applyFill="1" applyBorder="1" applyAlignment="1" applyProtection="1">
      <alignment horizontal="center" vertical="center" wrapText="1"/>
    </xf>
    <xf numFmtId="0" fontId="54" fillId="24" borderId="69" xfId="77" applyFont="1" applyFill="1" applyBorder="1" applyAlignment="1">
      <alignment horizontal="center" vertical="center"/>
    </xf>
    <xf numFmtId="0" fontId="54" fillId="24" borderId="52" xfId="77" applyFont="1" applyFill="1" applyBorder="1" applyAlignment="1">
      <alignment horizontal="center" vertical="center"/>
    </xf>
    <xf numFmtId="0" fontId="50" fillId="23" borderId="2" xfId="0" applyFont="1" applyFill="1" applyBorder="1" applyAlignment="1">
      <alignment horizontal="center"/>
    </xf>
    <xf numFmtId="49" fontId="54" fillId="24" borderId="66" xfId="77" applyNumberFormat="1" applyFont="1" applyFill="1" applyBorder="1" applyAlignment="1">
      <alignment horizontal="center" vertical="center" wrapText="1"/>
    </xf>
    <xf numFmtId="49" fontId="54" fillId="24" borderId="67" xfId="77" applyNumberFormat="1" applyFont="1" applyFill="1" applyBorder="1" applyAlignment="1">
      <alignment horizontal="center" vertical="center" wrapText="1"/>
    </xf>
    <xf numFmtId="49" fontId="54" fillId="24" borderId="68" xfId="77" applyNumberFormat="1" applyFont="1" applyFill="1" applyBorder="1" applyAlignment="1">
      <alignment horizontal="center" vertical="center" wrapText="1"/>
    </xf>
    <xf numFmtId="49" fontId="54" fillId="24" borderId="44" xfId="77" applyNumberFormat="1" applyFont="1" applyFill="1" applyBorder="1" applyAlignment="1">
      <alignment horizontal="center" vertical="center" wrapText="1"/>
    </xf>
    <xf numFmtId="49" fontId="54" fillId="24" borderId="47" xfId="77" applyNumberFormat="1" applyFont="1" applyFill="1" applyBorder="1" applyAlignment="1">
      <alignment horizontal="center" vertical="center" wrapText="1"/>
    </xf>
    <xf numFmtId="49" fontId="54" fillId="24" borderId="51" xfId="77" applyNumberFormat="1" applyFont="1" applyFill="1" applyBorder="1" applyAlignment="1">
      <alignment horizontal="center" vertical="center" wrapText="1"/>
    </xf>
    <xf numFmtId="0" fontId="53" fillId="0" borderId="0" xfId="77" applyFont="1" applyBorder="1" applyAlignment="1">
      <alignment horizontal="center" vertical="center" wrapText="1"/>
    </xf>
    <xf numFmtId="43" fontId="15" fillId="23" borderId="2" xfId="1" applyNumberFormat="1" applyFont="1" applyFill="1" applyBorder="1" applyAlignment="1" applyProtection="1">
      <alignment horizontal="center" vertical="center" wrapText="1"/>
    </xf>
    <xf numFmtId="0" fontId="81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3" fontId="17" fillId="0" borderId="0" xfId="1" applyFont="1" applyAlignment="1">
      <alignment vertical="center"/>
    </xf>
    <xf numFmtId="10" fontId="17" fillId="0" borderId="0" xfId="2" applyNumberFormat="1" applyFont="1" applyFill="1" applyAlignment="1">
      <alignment vertical="center"/>
    </xf>
    <xf numFmtId="0" fontId="50" fillId="0" borderId="0" xfId="0" applyFont="1" applyAlignment="1">
      <alignment horizontal="left"/>
    </xf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43" fontId="69" fillId="0" borderId="0" xfId="1" applyFont="1" applyAlignment="1">
      <alignment vertical="center"/>
    </xf>
    <xf numFmtId="10" fontId="69" fillId="0" borderId="0" xfId="2" applyNumberFormat="1" applyFont="1" applyFill="1" applyAlignment="1">
      <alignment vertical="center"/>
    </xf>
  </cellXfs>
  <cellStyles count="185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ella da controllare 2" xfId="24"/>
    <cellStyle name="Collegamento ipertestuale 2" xfId="25"/>
    <cellStyle name="Colore 1 2" xfId="26"/>
    <cellStyle name="Colore 2 2" xfId="27"/>
    <cellStyle name="Colore 3 2" xfId="28"/>
    <cellStyle name="Colore 4 2" xfId="29"/>
    <cellStyle name="Colore 5 2" xfId="30"/>
    <cellStyle name="Colore 6 2" xfId="31"/>
    <cellStyle name="Comma [0]_all7_pdc" xfId="32"/>
    <cellStyle name="Comma 2" xfId="33"/>
    <cellStyle name="Comma 2 2" xfId="34"/>
    <cellStyle name="Comma_all7_pdc" xfId="35"/>
    <cellStyle name="Currency [0]_all7_pdc" xfId="36"/>
    <cellStyle name="Currency_all7_pdc" xfId="37"/>
    <cellStyle name="Euro" xfId="38"/>
    <cellStyle name="Euro 2" xfId="39"/>
    <cellStyle name="Euro 3" xfId="40"/>
    <cellStyle name="Euro 4" xfId="41"/>
    <cellStyle name="Euro 5" xfId="42"/>
    <cellStyle name="Euro 6" xfId="43"/>
    <cellStyle name="Euro 7" xfId="44"/>
    <cellStyle name="Euro 8" xfId="45"/>
    <cellStyle name="Euro_allegato tabelle I report 2012" xfId="46"/>
    <cellStyle name="Input 2" xfId="47"/>
    <cellStyle name="Migliaia" xfId="1" builtinId="3"/>
    <cellStyle name="Migliaia (0)_% Attrezzature ed Edilizia" xfId="48"/>
    <cellStyle name="Migliaia [0]" xfId="2" builtinId="6"/>
    <cellStyle name="Migliaia [0] 2" xfId="49"/>
    <cellStyle name="Migliaia [0] 2 2" xfId="50"/>
    <cellStyle name="Migliaia [0] 2 3" xfId="175"/>
    <cellStyle name="Migliaia [0] 3" xfId="51"/>
    <cellStyle name="Migliaia [0] 3 2" xfId="52"/>
    <cellStyle name="Migliaia [0] 4" xfId="53"/>
    <cellStyle name="Migliaia [0] 5" xfId="54"/>
    <cellStyle name="Migliaia [0] 6" xfId="55"/>
    <cellStyle name="Migliaia [0] 7" xfId="124"/>
    <cellStyle name="Migliaia [0] 7 2" xfId="152"/>
    <cellStyle name="Migliaia [0] 8 2" xfId="56"/>
    <cellStyle name="Migliaia 10" xfId="123"/>
    <cellStyle name="Migliaia 10 2" xfId="151"/>
    <cellStyle name="Migliaia 11" xfId="57"/>
    <cellStyle name="Migliaia 12" xfId="127"/>
    <cellStyle name="Migliaia 12 2" xfId="155"/>
    <cellStyle name="Migliaia 13" xfId="131"/>
    <cellStyle name="Migliaia 14" xfId="132"/>
    <cellStyle name="Migliaia 15" xfId="142"/>
    <cellStyle name="Migliaia 16" xfId="158"/>
    <cellStyle name="Migliaia 17" xfId="157"/>
    <cellStyle name="Migliaia 18" xfId="160"/>
    <cellStyle name="Migliaia 19" xfId="162"/>
    <cellStyle name="Migliaia 2" xfId="58"/>
    <cellStyle name="Migliaia 2 2" xfId="59"/>
    <cellStyle name="Migliaia 2 3" xfId="60"/>
    <cellStyle name="Migliaia 2 4" xfId="61"/>
    <cellStyle name="Migliaia 2_AOTS_Organizzazione_31-12-2011" xfId="62"/>
    <cellStyle name="Migliaia 20" xfId="163"/>
    <cellStyle name="Migliaia 21" xfId="164"/>
    <cellStyle name="Migliaia 22" xfId="165"/>
    <cellStyle name="Migliaia 23" xfId="166"/>
    <cellStyle name="Migliaia 24" xfId="167"/>
    <cellStyle name="Migliaia 25" xfId="168"/>
    <cellStyle name="Migliaia 26" xfId="169"/>
    <cellStyle name="Migliaia 27" xfId="170"/>
    <cellStyle name="Migliaia 28" xfId="171"/>
    <cellStyle name="Migliaia 29" xfId="172"/>
    <cellStyle name="Migliaia 3" xfId="63"/>
    <cellStyle name="Migliaia 3 2" xfId="64"/>
    <cellStyle name="Migliaia 3_AOTS_Organizzazione_31-12-2011" xfId="65"/>
    <cellStyle name="Migliaia 30" xfId="173"/>
    <cellStyle name="Migliaia 31" xfId="178"/>
    <cellStyle name="Migliaia 32" xfId="180"/>
    <cellStyle name="Migliaia 33" xfId="183"/>
    <cellStyle name="Migliaia 4" xfId="66"/>
    <cellStyle name="Migliaia 4 2" xfId="67"/>
    <cellStyle name="Migliaia 5" xfId="68"/>
    <cellStyle name="Migliaia 6" xfId="69"/>
    <cellStyle name="Migliaia 6 2" xfId="116"/>
    <cellStyle name="Migliaia 6 2 2" xfId="146"/>
    <cellStyle name="Migliaia 6 3" xfId="134"/>
    <cellStyle name="Migliaia 7" xfId="70"/>
    <cellStyle name="Migliaia 7 2" xfId="135"/>
    <cellStyle name="Migliaia 8" xfId="71"/>
    <cellStyle name="Migliaia 8 2" xfId="136"/>
    <cellStyle name="Migliaia 9" xfId="113"/>
    <cellStyle name="Migliaia 9 2" xfId="72"/>
    <cellStyle name="Migliaia 9 3" xfId="144"/>
    <cellStyle name="Neutrale 2" xfId="73"/>
    <cellStyle name="Normal 12" xfId="114"/>
    <cellStyle name="Normal 12 2" xfId="145"/>
    <cellStyle name="Normal 2" xfId="74"/>
    <cellStyle name="Normal_all7_pdc" xfId="75"/>
    <cellStyle name="Normal_Sheet1 2" xfId="3"/>
    <cellStyle name="Normale" xfId="0" builtinId="0"/>
    <cellStyle name="Normale 10" xfId="118"/>
    <cellStyle name="Normale 10 2" xfId="184"/>
    <cellStyle name="Normale 11" xfId="120"/>
    <cellStyle name="Normale 11 2" xfId="148"/>
    <cellStyle name="Normale 12" xfId="122"/>
    <cellStyle name="Normale 12 2" xfId="150"/>
    <cellStyle name="Normale 13" xfId="129"/>
    <cellStyle name="Normale 14" xfId="143"/>
    <cellStyle name="Normale 15" xfId="159"/>
    <cellStyle name="Normale 16" xfId="161"/>
    <cellStyle name="Normale 17" xfId="176"/>
    <cellStyle name="Normale 18" xfId="177"/>
    <cellStyle name="Normale 18 3" xfId="174"/>
    <cellStyle name="Normale 18 3 2" xfId="181"/>
    <cellStyle name="Normale 19" xfId="126"/>
    <cellStyle name="Normale 19 2" xfId="121"/>
    <cellStyle name="Normale 19 2 2" xfId="128"/>
    <cellStyle name="Normale 19 2 2 2" xfId="156"/>
    <cellStyle name="Normale 19 2 3" xfId="149"/>
    <cellStyle name="Normale 19 3" xfId="154"/>
    <cellStyle name="Normale 2" xfId="76"/>
    <cellStyle name="Normale 2 2" xfId="77"/>
    <cellStyle name="Normale 2_1 BILANCIO AOU" xfId="78"/>
    <cellStyle name="Normale 20" xfId="119"/>
    <cellStyle name="Normale 21" xfId="182"/>
    <cellStyle name="Normale 3" xfId="79"/>
    <cellStyle name="Normale 3 2" xfId="80"/>
    <cellStyle name="Normale 3 3" xfId="81"/>
    <cellStyle name="Normale 4" xfId="82"/>
    <cellStyle name="Normale 5" xfId="83"/>
    <cellStyle name="Normale 6" xfId="84"/>
    <cellStyle name="Normale 6 2" xfId="85"/>
    <cellStyle name="Normale 7" xfId="86"/>
    <cellStyle name="Normale 7 2" xfId="87"/>
    <cellStyle name="Normale 7 2 2" xfId="138"/>
    <cellStyle name="Normale 7 3" xfId="117"/>
    <cellStyle name="Normale 7 3 2" xfId="147"/>
    <cellStyle name="Normale 7 4" xfId="137"/>
    <cellStyle name="Normale 7_Allegati 1-2def" xfId="88"/>
    <cellStyle name="Normale 8" xfId="89"/>
    <cellStyle name="Normale 8 2" xfId="139"/>
    <cellStyle name="Normale 9" xfId="90"/>
    <cellStyle name="Normale 9 2" xfId="140"/>
    <cellStyle name="Nota 2" xfId="91"/>
    <cellStyle name="Output 2" xfId="92"/>
    <cellStyle name="Percent 2" xfId="93"/>
    <cellStyle name="Percent 3" xfId="94"/>
    <cellStyle name="Percentuale 2" xfId="95"/>
    <cellStyle name="Percentuale 2 2" xfId="96"/>
    <cellStyle name="Percentuale 2 3" xfId="97"/>
    <cellStyle name="Percentuale 3" xfId="125"/>
    <cellStyle name="Percentuale 3 2" xfId="153"/>
    <cellStyle name="Percentuale 4" xfId="98"/>
    <cellStyle name="Percentuale 5" xfId="133"/>
    <cellStyle name="Percentuale 6" xfId="179"/>
    <cellStyle name="SAS FM Row drillable header" xfId="99"/>
    <cellStyle name="SAS FM Row header" xfId="100"/>
    <cellStyle name="Testo avviso 2" xfId="101"/>
    <cellStyle name="Testo descrittivo 2" xfId="102"/>
    <cellStyle name="Testo descrittivo 3" xfId="141"/>
    <cellStyle name="Titolo 1 2" xfId="103"/>
    <cellStyle name="Titolo 2 2" xfId="104"/>
    <cellStyle name="Titolo 3 2" xfId="105"/>
    <cellStyle name="Titolo 4 2" xfId="106"/>
    <cellStyle name="Titolo 5" xfId="107"/>
    <cellStyle name="Titolo 6" xfId="115"/>
    <cellStyle name="Totale 2" xfId="108"/>
    <cellStyle name="Valore non valido 2" xfId="109"/>
    <cellStyle name="Valore valido 2" xfId="110"/>
    <cellStyle name="Valuta (0)_% Attrezzature ed Edilizia" xfId="111"/>
    <cellStyle name="Valuta 2" xfId="112"/>
    <cellStyle name="Valuta 3" xfId="130"/>
  </cellStyles>
  <dxfs count="0"/>
  <tableStyles count="0" defaultTableStyle="TableStyleMedium2" defaultPivotStyle="PivotStyleLight16"/>
  <colors>
    <mruColors>
      <color rgb="FF00FFFF"/>
      <color rgb="FF66FF66"/>
      <color rgb="FFFFCCFF"/>
      <color rgb="FF99FFCC"/>
      <color rgb="FFFF00FF"/>
      <color rgb="FFCCFFCC"/>
      <color rgb="FF99FF99"/>
      <color rgb="FFCC3300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2000\AlimentazioneBil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BILANCI\2000\AlimentazioneBil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rachellia\Documenti\PIANO%202003\proiezione%20SP%20al%2031-12-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COMUNE\BILANCI\2000\AlimentazioneBil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tomasin.marzia\Impostazioni%20locali\Temporary%20Internet%20Files\Content.IE5\9SQE5D1F\BILANCI\2000\AlimentazioneBil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UNE\BILANCI\2000\AlimentazioneBil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achellia\Documenti\PIANO%202003\proiezione%20SP%20al%2031-12-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COMUNE\BILANCI\2000\AlimentazioneBil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EXCEL\REPORT%202001\agosto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\EXCEL\REPORT%202001\agosto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achellia\Documenti\PIANO%202003\proiezione%20SP%20al%2031-12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Dotazione%20Personale\MOVIMENTI%20PERSONALE\Mov-PERSONALE_anno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GIONER\BIL01\COSRI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RAGIONER\BIL01\COSRI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GIONER\BIL01\COSRI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GIONER\BIL01\COSRI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RAGIONER\BIL01\COSRI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i\trimestrali%202004\TRIM%20UFFICIALI\3trim%20uf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99consolidato\agenzia-preventivo%20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99consolidato\agenzia-preventivo%20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consolidato\agenzia-preventivo%20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2\Preventivo%202002\Bilanci%20aziende\burlo\MASTE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2002\Preventivo%202002\Bilanci%20aziende\burlo\MASTE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2\Preventivo%202002\Bilanci%20aziende\burlo\MASTE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chellia\Documenti\PIANO%202003\proiezione%20SP%20al%2031-12-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Personale\Comune\Scambio\Dotazione%20Personale\MOVIMENTI%20PERSONALE\Mov-PERSONALE_anno%2020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MOVIMENTI%20PERSONALE\Mov-PERSONALE_anno%20201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Bilancio\2005\consuntivo%202005\Bil%20CSC%202005_collegi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Personali\Tomasin\M.Tomasin\ENTRATE\COGE\COGE\COGE\AOU\BILANCI\2010\REVISIONE%20PAO%202010\DOCUMENTI%20UFFICIALI\BDGT%20DSC%202010_seconda%20fase%20bis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consolidato\agenzia-preventivo%20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I\Bilanci\Consuntivi\Anno%202001\SCHEMI%20X%20CONSUNTIVO%202001%204.4.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I\Bilanci\Consuntivi\Anno%202001\SCHEMI%20X%20CONSUNTIVO%202001%204.4.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99consolidato\agenzia-preventivo%20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1\Preventivo%202001\Bilanci%20aziende\ass%202\BILANCIO%20199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2001\Preventivo%202001\Bilanci%20aziende\ass%202\BILANCIO%201998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1\Preventivo%202001\Bilanci%20aziende\ass%202\BILANCIO%20199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nvenzSISR\Anno%202004-Convenzione%20SISR\Conduzione%20Applicativa_2004\Applicativo_5_2_2004_vers_presentata\piano_2004_v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BILANCI\2000\AlimentazioneBil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venzSISR\Anno%202004-Convenzione%20SISR\Conduzione%20Applicativa_2004\Applicativo_5_2_2004_vers_presentata\piano_2004_v3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903825\Impostazioni%20locali\Temporary%20Internet%20Files\OLK3A\CONDUZIONE\CONDUZIONE%20APPLICATIVA\piano_2004_SaS_Calcolo_Variazione_Aziend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903825\Impostazioni%20locali\Temporary%20Internet%20Files\OLK3A\CONDUZIONE\CONDUZIONE%20APPLICATIVA\piano_2004_SaS_Calcolo_Variazione_Aziend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.aoud.sanita.fvg.it\ProgrammazioneControllo\COMUNE\BILANCI\2000\AlimentazioneBil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1999\Preventivo%201999\Consolidato%20prev99\Conto%20economico\Consol%20CE9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Comune\BILANCI\1999\Preventivo%201999\Consolidato%20prev99\Conto%20economico\Consol%20CE99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1999\Preventivo%201999\Consolidato%20prev99\Conto%20economico\Consol%20CE9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0\CE%2031%2012%202020%20_%20IV%20CE\Aggiornamento%20IV%20CE%20dopo%20mail%20del%2010_02_2021\IV%20CE_%20DAL%20Rendiconto%20al%2030%209%202020%20e%20proiezione%20al%2031%2012%202020_%20aggiorn%2012%2002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NE\BILANCI\2000\AlimentazioneBil0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0\2020%2003%2031%20TRIMESTRALE%20REGIONALE\Invio%20in%20Direzione%2029%2006\I%20report%202020_Regionale_e%20proiezion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E\BILANCI\2000\AlimentazioneBil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rachellia\Documenti\PIANO%202003\proiezione%20SP%20al%2031-12-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chellia\Documenti\PIANO%202003\proiezione%20SP%20al%2031-12-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Fisse_Pers_SSR"/>
      <sheetName val="C_E__preventivo"/>
      <sheetName val="Contr_Reg_"/>
      <sheetName val="Tabelle_DRG-Amb_"/>
      <sheetName val="BudgetTes_"/>
      <sheetName val="Contr_privati-Org_-Rev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entazione_CE01"/>
      <sheetName val="AOTS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entazione_CE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  <sheetName val="alim s.p."/>
    </sheetNames>
    <sheetDataSet>
      <sheetData sheetId="0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pivot budget medv 31dic2012"/>
      <sheetName val="pivot budget medv 31marzo2013"/>
      <sheetName val="pivot budget medv 30giugno2013"/>
      <sheetName val="pivot budget medv 30sett.2013"/>
      <sheetName val="pivot budget medv 31dic.2013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anno2012 Tot"/>
      <sheetName val="RIEP. AS.-CES. anno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2 Nom"/>
      <sheetName val="AMM. AS.-CES. 2011-12 Nom"/>
      <sheetName val="AMM. AS.-CES. 2011 Nom"/>
      <sheetName val="RIEP.CES. 2011 motivi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Riepilogo NEOASSUNTI 2012"/>
      <sheetName val="Riepilogo NEOASSUNTI 2013"/>
      <sheetName val="Riepilogo NEOASSUNTI 2014"/>
      <sheetName val="alim s.p."/>
    </sheetNames>
    <sheetDataSet>
      <sheetData sheetId="0"/>
      <sheetData sheetId="1">
        <row r="2">
          <cell r="G2" t="str">
            <v/>
          </cell>
        </row>
        <row r="3">
          <cell r="A3" t="str">
            <v>F</v>
          </cell>
          <cell r="B3" t="str">
            <v>TI=tempo indeterminato</v>
          </cell>
          <cell r="C3" t="str">
            <v>CALT=comparto</v>
          </cell>
          <cell r="G3" t="str">
            <v>A</v>
          </cell>
          <cell r="H3" t="str">
            <v>AREA MEDICA E SPEC. MEDICHE</v>
          </cell>
          <cell r="M3" t="str">
            <v>C=cessazione</v>
          </cell>
          <cell r="P3" t="str">
            <v>Cessazione per Decesso</v>
          </cell>
          <cell r="R3" t="str">
            <v>TP (tempo pieno)</v>
          </cell>
          <cell r="V3" t="str">
            <v>SI</v>
          </cell>
          <cell r="X3" t="str">
            <v>ENTRATA</v>
          </cell>
          <cell r="Y3" t="str">
            <v>SI</v>
          </cell>
        </row>
        <row r="4">
          <cell r="A4" t="str">
            <v>M</v>
          </cell>
          <cell r="B4" t="str">
            <v>TD=tempo determinato</v>
          </cell>
          <cell r="C4" t="str">
            <v>CDIR=dirigenti</v>
          </cell>
          <cell r="G4" t="str">
            <v>B</v>
          </cell>
          <cell r="M4" t="str">
            <v>NA=nuovo assunto</v>
          </cell>
          <cell r="P4" t="str">
            <v>Cessazione per Trasferimento</v>
          </cell>
          <cell r="R4" t="str">
            <v>PT (part-time)</v>
          </cell>
          <cell r="V4" t="str">
            <v>NO</v>
          </cell>
          <cell r="X4" t="str">
            <v>USCITA</v>
          </cell>
          <cell r="Y4" t="str">
            <v>SI - STAB.</v>
          </cell>
        </row>
        <row r="5">
          <cell r="B5" t="str">
            <v>S=supplente</v>
          </cell>
          <cell r="C5" t="str">
            <v>MEDV=dirigenti medici</v>
          </cell>
          <cell r="G5" t="str">
            <v>BS</v>
          </cell>
          <cell r="H5" t="str">
            <v>ALLERGOLOGIA ED IMMUNOLOGIA CLINICA</v>
          </cell>
          <cell r="M5" t="str">
            <v>CPRO=cambio profilo</v>
          </cell>
          <cell r="P5" t="str">
            <v>Collocam. a Riposo a Domanda</v>
          </cell>
          <cell r="Y5" t="str">
            <v>NO</v>
          </cell>
        </row>
        <row r="6">
          <cell r="B6" t="str">
            <v>C=comandato in</v>
          </cell>
          <cell r="G6" t="str">
            <v>C</v>
          </cell>
          <cell r="H6" t="str">
            <v>ANGIOLOGIA</v>
          </cell>
          <cell r="M6" t="str">
            <v>CCTR=cambio contratto</v>
          </cell>
          <cell r="P6" t="str">
            <v>collocamento in quiescenza</v>
          </cell>
          <cell r="Y6" t="str">
            <v>DEROGA</v>
          </cell>
        </row>
        <row r="7">
          <cell r="B7" t="str">
            <v>C=comandato out</v>
          </cell>
          <cell r="G7" t="str">
            <v>D</v>
          </cell>
          <cell r="H7" t="str">
            <v>CARDIOLOGIA</v>
          </cell>
          <cell r="M7" t="str">
            <v>CCTRDO=Pass T.Det previsto DO a T.Indet</v>
          </cell>
          <cell r="P7" t="str">
            <v>Dimissioni Volontarie</v>
          </cell>
          <cell r="Y7" t="str">
            <v>AGOSTO</v>
          </cell>
        </row>
        <row r="8">
          <cell r="B8" t="str">
            <v>Dis=disponibilità tempo pieno</v>
          </cell>
          <cell r="G8" t="str">
            <v>DS</v>
          </cell>
          <cell r="H8" t="str">
            <v>DERMATOLOGIA E VENEROLOGIA</v>
          </cell>
          <cell r="M8" t="str">
            <v>P=proroga</v>
          </cell>
          <cell r="P8" t="str">
            <v>Inidoneità</v>
          </cell>
          <cell r="Y8" t="str">
            <v>PASSAGGIO INTERNO</v>
          </cell>
        </row>
        <row r="9">
          <cell r="B9" t="str">
            <v>STD=Straordinario</v>
          </cell>
          <cell r="G9" t="str">
            <v/>
          </cell>
          <cell r="H9" t="str">
            <v>EMATOLOGIA</v>
          </cell>
          <cell r="M9" t="str">
            <v>TMOB=trasferito per mobilità</v>
          </cell>
          <cell r="P9" t="str">
            <v xml:space="preserve">Limiti di età  </v>
          </cell>
          <cell r="Y9" t="str">
            <v>ALTRI FONDI</v>
          </cell>
        </row>
        <row r="10">
          <cell r="B10" t="str">
            <v>TIaf=Tempo indeterminato altri fondi</v>
          </cell>
          <cell r="G10" t="str">
            <v>9</v>
          </cell>
          <cell r="H10" t="str">
            <v>ENDOCRINOLOGIA</v>
          </cell>
          <cell r="M10" t="str">
            <v>PEV=Progressione Verticale</v>
          </cell>
          <cell r="P10" t="str">
            <v>Passaggio da  Supplente a Straordinario</v>
          </cell>
          <cell r="Y10" t="str">
            <v>DSC</v>
          </cell>
        </row>
        <row r="11">
          <cell r="G11" t="str">
            <v>10</v>
          </cell>
          <cell r="H11" t="str">
            <v>GASTROENTEROLOGIA</v>
          </cell>
          <cell r="M11" t="str">
            <v>STAB=Stabilizzazione</v>
          </cell>
          <cell r="P11" t="str">
            <v>Passaggio da Straordinario a supplente</v>
          </cell>
          <cell r="Y11" t="str">
            <v>NO-L. 68/99</v>
          </cell>
        </row>
        <row r="12">
          <cell r="G12" t="str">
            <v>11</v>
          </cell>
          <cell r="H12" t="str">
            <v>GENETICA MEDICA</v>
          </cell>
          <cell r="M12" t="str">
            <v>RIC=Ricostituzione rapporto di lavoro</v>
          </cell>
          <cell r="P12" t="str">
            <v>Passaggio da Straordinario a tempo det</v>
          </cell>
        </row>
        <row r="13">
          <cell r="G13" t="str">
            <v/>
          </cell>
          <cell r="H13" t="str">
            <v>GERIATRIA</v>
          </cell>
          <cell r="M13" t="str">
            <v>Trasferimento da AOU a DSC</v>
          </cell>
          <cell r="P13" t="str">
            <v>Passaggio da Straordinario a tempo indet</v>
          </cell>
        </row>
        <row r="14">
          <cell r="G14" t="str">
            <v/>
          </cell>
          <cell r="H14" t="str">
            <v>MALATTIE METABOLICHE E DIABETOLOGIA</v>
          </cell>
          <cell r="M14" t="str">
            <v>Trasferimento da DSC a AOU</v>
          </cell>
          <cell r="P14" t="str">
            <v>Passaggio da supplente a tempo det</v>
          </cell>
        </row>
        <row r="15">
          <cell r="G15" t="str">
            <v/>
          </cell>
          <cell r="H15" t="str">
            <v>MALATTIE DELL'APPARATO RESPIRATORIO</v>
          </cell>
          <cell r="M15" t="str">
            <v>CPROV = cessazione provvisoria</v>
          </cell>
          <cell r="P15" t="str">
            <v>Passaggio da supplente a tempo indet</v>
          </cell>
        </row>
        <row r="16">
          <cell r="H16" t="str">
            <v>MALATTIE INFETTIVE</v>
          </cell>
          <cell r="M16" t="str">
            <v>CCTR CESS=cessazione contr.</v>
          </cell>
          <cell r="P16" t="str">
            <v>Passaggio t.d. a tempo indeterminato</v>
          </cell>
        </row>
        <row r="17">
          <cell r="H17" t="str">
            <v>MEDICINA E CHIR. D'ACCETT. E D'URGENZA</v>
          </cell>
          <cell r="M17" t="str">
            <v>CCTR DIR SOC=contr. Direttore</v>
          </cell>
          <cell r="P17" t="str">
            <v>Passaggio t.d. a supplente</v>
          </cell>
        </row>
        <row r="18">
          <cell r="H18" t="str">
            <v>MEDICINA FISICA E RIABILITAZIONE</v>
          </cell>
          <cell r="M18" t="str">
            <v>RA=rientro aspettativa p.p.</v>
          </cell>
          <cell r="P18" t="str">
            <v>Passaggio t.d. a straordinario</v>
          </cell>
        </row>
        <row r="19">
          <cell r="H19" t="str">
            <v>MEDICINA INTERNA</v>
          </cell>
          <cell r="P19" t="str">
            <v>Risoluz.Post Aspett.Periodo Prova</v>
          </cell>
        </row>
        <row r="20">
          <cell r="H20" t="str">
            <v>MEDICINA DELLO SPORT</v>
          </cell>
          <cell r="P20" t="str">
            <v>Risoluz.Post Aspett.Periodo Prova - cambio qualifica</v>
          </cell>
        </row>
        <row r="21">
          <cell r="H21" t="str">
            <v>NEFROLOGIA</v>
          </cell>
          <cell r="P21" t="str">
            <v>Risoluzione consensuale (DIR)</v>
          </cell>
        </row>
        <row r="22">
          <cell r="H22" t="str">
            <v>NEONATOLOGIA</v>
          </cell>
          <cell r="P22" t="str">
            <v>Risoluzione per anzianità di servizio (40 anni)</v>
          </cell>
        </row>
        <row r="23">
          <cell r="H23" t="str">
            <v>NEUROLOGIA</v>
          </cell>
          <cell r="P23" t="str">
            <v xml:space="preserve">Superati limiti di età  </v>
          </cell>
        </row>
        <row r="24">
          <cell r="H24" t="str">
            <v>NEUROPSICHIATRIA INFANTILE</v>
          </cell>
          <cell r="P24" t="str">
            <v>Termine comando</v>
          </cell>
        </row>
        <row r="25">
          <cell r="H25" t="str">
            <v>ONCOLOGIA</v>
          </cell>
          <cell r="P25" t="str">
            <v>Termine Incarico Temporaneo</v>
          </cell>
        </row>
        <row r="26">
          <cell r="H26" t="str">
            <v>PEDIATRIA</v>
          </cell>
          <cell r="P26" t="str">
            <v>Termine Inc. Temporaneo PROVV.</v>
          </cell>
        </row>
        <row r="27">
          <cell r="H27" t="str">
            <v>PSICHIATRIA</v>
          </cell>
          <cell r="P27" t="str">
            <v>Licenziamento con preavviso</v>
          </cell>
        </row>
        <row r="28">
          <cell r="H28" t="str">
            <v>RADIOTERAPIA</v>
          </cell>
          <cell r="P28" t="str">
            <v>Licenziamento senza preavviso</v>
          </cell>
        </row>
        <row r="29">
          <cell r="H29" t="str">
            <v>REUMATOLOGIA</v>
          </cell>
          <cell r="P29" t="str">
            <v>Mancato superamento periodo di prova</v>
          </cell>
        </row>
        <row r="30">
          <cell r="H30" t="str">
            <v>SCIENZA DELL'ALIMENTAZ. E DIETETICA</v>
          </cell>
          <cell r="P30" t="str">
            <v>Termine supplenza</v>
          </cell>
        </row>
        <row r="31">
          <cell r="P31" t="str">
            <v>Cambio Contratto</v>
          </cell>
        </row>
        <row r="32">
          <cell r="P32" t="str">
            <v>PEV</v>
          </cell>
        </row>
        <row r="33">
          <cell r="P33" t="str">
            <v>Trasferimento da AOU a DSC</v>
          </cell>
        </row>
        <row r="34">
          <cell r="H34" t="str">
            <v>AREA CHIRURGICA E SPEC. CHRURGICHE</v>
          </cell>
          <cell r="P34" t="str">
            <v>Trasferimento da DSC a AOU</v>
          </cell>
        </row>
        <row r="36">
          <cell r="H36" t="str">
            <v>CARDIOCHIRURGIA</v>
          </cell>
        </row>
        <row r="37">
          <cell r="H37" t="str">
            <v>CHIRURGIA GENERALE</v>
          </cell>
        </row>
        <row r="38">
          <cell r="H38" t="str">
            <v>CHIRURGIA MAXILLO-FACCIALE</v>
          </cell>
        </row>
        <row r="39">
          <cell r="H39" t="str">
            <v>CHIRURGIA PEDIATRICA</v>
          </cell>
        </row>
        <row r="40">
          <cell r="H40" t="str">
            <v>CHIRURGIA PLASTICA E RICOSTRUTTIVA</v>
          </cell>
        </row>
        <row r="41">
          <cell r="H41" t="str">
            <v>CHIRURGIA TORACICA</v>
          </cell>
        </row>
        <row r="42">
          <cell r="H42" t="str">
            <v>CHIRURGIA VASCOLARE</v>
          </cell>
        </row>
        <row r="43">
          <cell r="H43" t="str">
            <v>GINECOLOGIA E OSTETRICIA</v>
          </cell>
        </row>
        <row r="44">
          <cell r="H44" t="str">
            <v>NEUROCHIRURGIA</v>
          </cell>
        </row>
        <row r="45">
          <cell r="H45" t="str">
            <v>OFTALMOLOGIA</v>
          </cell>
        </row>
        <row r="46">
          <cell r="H46" t="str">
            <v>ORTOPEDIA E TRAUMATOLOGIA</v>
          </cell>
        </row>
        <row r="47">
          <cell r="H47" t="str">
            <v>OTORINOLARINGOIATRIA</v>
          </cell>
        </row>
        <row r="48">
          <cell r="H48" t="str">
            <v>UROLOGIA</v>
          </cell>
        </row>
        <row r="52">
          <cell r="H52" t="str">
            <v>AREA ODONTOIATRICA</v>
          </cell>
        </row>
        <row r="54">
          <cell r="H54" t="str">
            <v>ODONTOIATRIA</v>
          </cell>
        </row>
        <row r="57">
          <cell r="H57" t="str">
            <v>AREA MED. DIAGNOSTICA E DEI SERVIZI</v>
          </cell>
        </row>
        <row r="59">
          <cell r="H59" t="str">
            <v>ANATOMIA PATOLOGICA</v>
          </cell>
        </row>
        <row r="60">
          <cell r="H60" t="str">
            <v>ANESTESIA E RIANIMAZIONE</v>
          </cell>
        </row>
        <row r="61">
          <cell r="H61" t="str">
            <v>BIOCHIMICA CLINICA</v>
          </cell>
        </row>
        <row r="62">
          <cell r="H62" t="str">
            <v>FARMACOLOGIA E TOSSICOLOGIA CLINICA</v>
          </cell>
        </row>
        <row r="63">
          <cell r="H63" t="str">
            <v>LABORATORIO DI GENETICA MEDICA</v>
          </cell>
        </row>
        <row r="64">
          <cell r="H64" t="str">
            <v>MEDICINA TRASFUSIONALE</v>
          </cell>
        </row>
        <row r="65">
          <cell r="H65" t="str">
            <v>MEDICINA LEGALE</v>
          </cell>
        </row>
        <row r="66">
          <cell r="H66" t="str">
            <v>MEDICINA NUCLEARE</v>
          </cell>
        </row>
        <row r="67">
          <cell r="H67" t="str">
            <v>MICROBIOLOGIA E VIROLOGIA</v>
          </cell>
        </row>
        <row r="68">
          <cell r="H68" t="str">
            <v>NEUROFISIOPATOLOGIA</v>
          </cell>
        </row>
        <row r="69">
          <cell r="H69" t="str">
            <v>NEURORADIOLOGIA</v>
          </cell>
        </row>
        <row r="70">
          <cell r="H70" t="str">
            <v>PATOLOGIA CLINICA (LAB. AN. CHIMICO CL. E MICRO.)</v>
          </cell>
        </row>
        <row r="71">
          <cell r="H71" t="str">
            <v>RADIODIAGNOSTICA</v>
          </cell>
        </row>
        <row r="75">
          <cell r="H75" t="str">
            <v>AREA DI SANITA' PUBBLICA</v>
          </cell>
        </row>
        <row r="77">
          <cell r="H77" t="str">
            <v>IGIENE EPIDEMIOLOGIA E SANITA' PUBBL.</v>
          </cell>
        </row>
        <row r="78">
          <cell r="H78" t="str">
            <v>IGIENE DEGLI ALIMENTI E DELLA NUTRIZ.</v>
          </cell>
        </row>
        <row r="79">
          <cell r="H79" t="str">
            <v>MEDICINA DEL LAVORO E SICUR. AMB. LAV.</v>
          </cell>
        </row>
        <row r="80">
          <cell r="H80" t="str">
            <v>ORGANIZZAZIONE DEI SERV. SAN. DI BASE</v>
          </cell>
        </row>
        <row r="81">
          <cell r="H81" t="str">
            <v>DIREZIONE MEDICA DI PRESIDIO OSPEDAL.</v>
          </cell>
        </row>
        <row r="82">
          <cell r="H82" t="str">
            <v>EPIDEMIOLOGIA (Decreto 31/07/2002)</v>
          </cell>
        </row>
        <row r="86">
          <cell r="H86" t="str">
            <v>AREA DI FARMACIA</v>
          </cell>
        </row>
        <row r="88">
          <cell r="H88" t="str">
            <v>FARMACIA OSPEDALIERA</v>
          </cell>
        </row>
        <row r="89">
          <cell r="H89" t="str">
            <v>FARMACIA TERRITORIALE (Decreto 31.07.2002)</v>
          </cell>
        </row>
        <row r="93">
          <cell r="H93" t="str">
            <v>AREA DI FISICA SANITARIA</v>
          </cell>
        </row>
        <row r="95">
          <cell r="H95" t="str">
            <v>FISICA SANITARIA</v>
          </cell>
        </row>
        <row r="99">
          <cell r="H99" t="str">
            <v>AREA DI PSICOLOGIA</v>
          </cell>
        </row>
        <row r="101">
          <cell r="H101" t="str">
            <v>PSICOLOGIA</v>
          </cell>
        </row>
        <row r="102">
          <cell r="H102" t="str">
            <v>PSICOTERAPIA</v>
          </cell>
        </row>
        <row r="106">
          <cell r="H106" t="str">
            <v>AREA DI CHIMICA</v>
          </cell>
        </row>
        <row r="108">
          <cell r="H108" t="str">
            <v>CHIMICA ANALITICA</v>
          </cell>
        </row>
        <row r="111">
          <cell r="H111" t="str">
            <v>ALTRA AREA</v>
          </cell>
        </row>
        <row r="113">
          <cell r="H113" t="str">
            <v>UFFICIO STAMPA</v>
          </cell>
        </row>
        <row r="114">
          <cell r="H114" t="str">
            <v>GESTIONE DELLE SPERIMENTAZIONI</v>
          </cell>
        </row>
        <row r="115">
          <cell r="H115" t="str">
            <v>CENTRO COORD. REGIONALE MALATTIE RARE</v>
          </cell>
        </row>
        <row r="116">
          <cell r="H116" t="str">
            <v>DIPARTIMENTO SERVIZI CONDIVISI</v>
          </cell>
        </row>
      </sheetData>
      <sheetData sheetId="2">
        <row r="1">
          <cell r="A1" t="str">
            <v>SETTORE_B_D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OTS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 s.p.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limentazione_CE016"/>
      <sheetName val="C_E__preventivo6"/>
      <sheetName val="Grafico_risultati6"/>
      <sheetName val="Grafico_Ricavi6"/>
      <sheetName val="Grafico_Costi6"/>
      <sheetName val="BGT_Patrim_6"/>
      <sheetName val="fabbis_copert__6"/>
      <sheetName val="Deb_vs_forn_6"/>
      <sheetName val="immob_6"/>
      <sheetName val="Alimentazione_CE017"/>
      <sheetName val="C_E__preventivo7"/>
      <sheetName val="Grafico_risultati7"/>
      <sheetName val="Grafico_Ricavi7"/>
      <sheetName val="Grafico_Costi7"/>
      <sheetName val="BGT_Patrim_7"/>
      <sheetName val="fabbis_copert__7"/>
      <sheetName val="Deb_vs_forn_7"/>
      <sheetName val="immob_7"/>
      <sheetName val="AOTS"/>
      <sheetName val="alim s.p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1 contr."/>
      <sheetName val="2. prestazioni"/>
      <sheetName val="3. rinnovi "/>
      <sheetName val="2c mob.reg.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S.P."/>
      <sheetName val="Alim C.E."/>
      <sheetName val="C_E__preventivo1"/>
      <sheetName val="BGT_Patrim_1"/>
      <sheetName val="fabbis_copert__1"/>
      <sheetName val="Deb_vs_forn_1"/>
      <sheetName val="imm_mater_1"/>
      <sheetName val="pluriennale_99-001"/>
      <sheetName val="Alim_C_E_1"/>
      <sheetName val="Alim_S_P_1"/>
      <sheetName val="C_E__preventivo"/>
      <sheetName val="BGT_Patrim_"/>
      <sheetName val="fabbis_copert__"/>
      <sheetName val="Deb_vs_forn_"/>
      <sheetName val="imm_mater_"/>
      <sheetName val="pluriennale_99-00"/>
      <sheetName val="Alim_C_E_"/>
      <sheetName val="Alim_S_P_"/>
      <sheetName val="C_E__preventivo2"/>
      <sheetName val="BGT_Patrim_2"/>
      <sheetName val="fabbis_copert__2"/>
      <sheetName val="Deb_vs_forn_2"/>
      <sheetName val="imm_mater_2"/>
      <sheetName val="pluriennale_99-002"/>
      <sheetName val="Alim_C_E_2"/>
      <sheetName val="Alim_S_P_2"/>
      <sheetName val="C_E__preventivo3"/>
      <sheetName val="BGT_Patrim_3"/>
      <sheetName val="fabbis_copert__3"/>
      <sheetName val="Deb_vs_forn_3"/>
      <sheetName val="imm_mater_3"/>
      <sheetName val="pluriennale_99-003"/>
      <sheetName val="C_E__preventivo4"/>
      <sheetName val="BGT_Patrim_4"/>
      <sheetName val="fabbis_copert__4"/>
      <sheetName val="Deb_vs_forn_4"/>
      <sheetName val="imm_mater_4"/>
      <sheetName val="pluriennale_99-004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C_E__preventivo"/>
      <sheetName val="BGT_Patrim_"/>
      <sheetName val="fabbis_copert__"/>
      <sheetName val="Deb_vs_forn_"/>
      <sheetName val="imm_mater_"/>
      <sheetName val="pluriennale_99-00"/>
      <sheetName val="C_E__preventivo1"/>
      <sheetName val="BGT_Patrim_1"/>
      <sheetName val="fabbis_copert__1"/>
      <sheetName val="Deb_vs_forn_1"/>
      <sheetName val="imm_mater_1"/>
      <sheetName val="pluriennale_99-001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_C_E_"/>
      <sheetName val="Alimentazione_CE01"/>
      <sheetName val="Alimentazione"/>
      <sheetName val="AOTS"/>
      <sheetName val="alim s.p."/>
      <sheetName val="Alim C.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1"/>
      <sheetName val="risorse_umane1"/>
      <sheetName val="ricavi_da_prestazioni1"/>
      <sheetName val="tetti_ricovero1"/>
      <sheetName val="tetti_ambul1"/>
      <sheetName val="rinnovi_contratt_1"/>
      <sheetName val="C_E__preventivo"/>
      <sheetName val="risorse_umane"/>
      <sheetName val="ricavi_da_prestazioni"/>
      <sheetName val="tetti_ricovero"/>
      <sheetName val="tetti_ambul"/>
      <sheetName val="rinnovi_contratt_"/>
      <sheetName val="Alim_C_E_"/>
      <sheetName val="C_E__preventivo2"/>
      <sheetName val="risorse_umane2"/>
      <sheetName val="ricavi_da_prestazioni2"/>
      <sheetName val="tetti_ricovero2"/>
      <sheetName val="tetti_ambul2"/>
      <sheetName val="rinnovi_contratt_2"/>
      <sheetName val="C_E__preventivo3"/>
      <sheetName val="risorse_umane3"/>
      <sheetName val="ricavi_da_prestazioni3"/>
      <sheetName val="tetti_ricovero3"/>
      <sheetName val="tetti_ambul3"/>
      <sheetName val="rinnovi_contratt_3"/>
      <sheetName val="Alimentazione_CE012"/>
      <sheetName val="C_E__preventivo4"/>
      <sheetName val="risorse_umane4"/>
      <sheetName val="ricavi_da_prestazioni4"/>
      <sheetName val="tetti_ricovero4"/>
      <sheetName val="tetti_ambul4"/>
      <sheetName val="rinnovi_contratt_4"/>
      <sheetName val="C_E__preventivo5"/>
      <sheetName val="risorse_umane5"/>
      <sheetName val="ricavi_da_prestazioni5"/>
      <sheetName val="tetti_ricovero5"/>
      <sheetName val="tetti_ambul5"/>
      <sheetName val="rinnovi_contratt_5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</sheetNames>
    <sheetDataSet>
      <sheetData sheetId="0" refreshError="1"/>
      <sheetData sheetId="1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"/>
      <sheetName val="risorse_umane"/>
      <sheetName val="ricavi_da_prestazioni"/>
      <sheetName val="tetti_ricovero"/>
      <sheetName val="tetti_ambul"/>
      <sheetName val="rinnovi_contratt_"/>
      <sheetName val="alim s.p.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Nov-Dic 2011TOT"/>
      <sheetName val="RIEP. AS.-CES. Nov-Dic 2011 Nom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1 Nom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riepilogo_a curaReclutamento"/>
      <sheetName val="pivot assunti"/>
      <sheetName val="pivot cessati"/>
      <sheetName val="ELENCO cessati DEF"/>
      <sheetName val="Foglio7"/>
      <sheetName val="RIEPILOGO CESSATI DEFINITIV 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AMM. AS.-CES. 2012 Nom"/>
      <sheetName val="AMM. AS.-CES. 2011-12 Nom"/>
      <sheetName val="RIEP.CES. 2011 motivi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pivot budget medv 31dic2012"/>
      <sheetName val="pivot budget medv 31marzo2013"/>
      <sheetName val="pivot budget medv 30giugno2013"/>
      <sheetName val="pivot budget medv 30sett.2013"/>
      <sheetName val="RIEP. AS.-CES. anno2012 Tot"/>
      <sheetName val="RIEP. AS.-CES. anno2012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pivot budget medv 31dic.2013"/>
      <sheetName val="Riepilogo NEOASSUNTI 2012"/>
      <sheetName val="Riepilogo NEOASSUNTI 2013"/>
      <sheetName val="Riepilogo NEOASSUNTI 2014"/>
      <sheetName val="RIEP. AS.-CES. Nom2013Agnese"/>
      <sheetName val="GEMMA NUOVI assunti dirigen (2)"/>
      <sheetName val="RIEP. AS.-CES. Gen-mar2014  (2)"/>
      <sheetName val="RIEP. AS.-CES. Gen-Dic2014  (2)"/>
      <sheetName val="RIEP. AS.-CES. Gen-Dic2014n (2)"/>
      <sheetName val="Mov-PERSONALE_anno 2010"/>
      <sheetName val="RIEP. AS.-CES. dic2012"/>
      <sheetName val="alim s.p."/>
      <sheetName val="Alim C.E."/>
    </sheetNames>
    <sheetDataSet>
      <sheetData sheetId="0"/>
      <sheetData sheetId="1">
        <row r="2">
          <cell r="G2" t="str">
            <v/>
          </cell>
        </row>
      </sheetData>
      <sheetData sheetId="2">
        <row r="1">
          <cell r="A1" t="str">
            <v>SETTORE_B_D</v>
          </cell>
          <cell r="B1" t="str">
            <v>Dpt. Diagnostica per Immagini</v>
          </cell>
          <cell r="C1" t="str">
            <v>Dpt. di Medicina di Laboratorio</v>
          </cell>
          <cell r="D1" t="str">
            <v>Dpt. Medicina Interna</v>
          </cell>
          <cell r="E1" t="str">
            <v>Dpt Chirurgia Generale</v>
          </cell>
          <cell r="F1" t="str">
            <v>Dpt Chirurgia Specialistica</v>
          </cell>
          <cell r="G1" t="str">
            <v>Dpt. Anestesia e Rianimazione</v>
          </cell>
          <cell r="H1" t="str">
            <v>Dpt. Materno -Infantile</v>
          </cell>
          <cell r="I1" t="str">
            <v>Dpt Oncologia</v>
          </cell>
          <cell r="J1" t="str">
            <v>Dpt Medicina Specialistica</v>
          </cell>
          <cell r="K1" t="str">
            <v>Dpt Neuroscienze</v>
          </cell>
          <cell r="L1" t="str">
            <v>DIP. CARDIOTORACICO</v>
          </cell>
          <cell r="M1" t="str">
            <v>DIP. MED. TRASF. AREA VASTA</v>
          </cell>
          <cell r="N1" t="str">
            <v>Dpt Organizzazione dei Servizi Ospedalieri</v>
          </cell>
          <cell r="O1" t="str">
            <v>Centro Regionale Trapianti</v>
          </cell>
          <cell r="P1" t="str">
            <v>Dipartimento Tecnico</v>
          </cell>
          <cell r="Q1" t="str">
            <v>Dipartimento Amministrativo</v>
          </cell>
          <cell r="R1" t="str">
            <v>Direzione Strategica</v>
          </cell>
          <cell r="S1" t="str">
            <v>Pers comandato/convenzione</v>
          </cell>
          <cell r="T1" t="str">
            <v>Pers. Assegnaz. Iniziale</v>
          </cell>
          <cell r="U1" t="str">
            <v>Lauree Sanitarie</v>
          </cell>
          <cell r="V1" t="str">
            <v>Dipartimento Servizi Condivisi</v>
          </cell>
          <cell r="W1" t="str">
            <v>SOC Diagnostica Angio.e Rad. Interven.</v>
          </cell>
          <cell r="X1" t="str">
            <v>SOC Istituto di Radiologia Diagnostica</v>
          </cell>
          <cell r="Y1" t="str">
            <v>SOC NEURORADIOLOGIA</v>
          </cell>
          <cell r="Z1" t="str">
            <v>SOC MEDICINA NUCLEARE</v>
          </cell>
          <cell r="AA1" t="str">
            <v>SOC FISICA SANITARIA</v>
          </cell>
          <cell r="AB1" t="str">
            <v>SOS di Dpt Radiodiagnostica d'Urgenza ed Emergenza</v>
          </cell>
          <cell r="AC1" t="str">
            <v>DPT DIAGNOSTICA PER IMMAGINI - AREA  AMMINISTRATIVA</v>
          </cell>
          <cell r="AD1" t="str">
            <v>DPT DIAGNOSTICA PER IMMAGINI - AREA  ASSISTENZIALE</v>
          </cell>
          <cell r="AE1" t="str">
            <v>STAFF DPT DIAGNOSTICA PER IMMAGINI</v>
          </cell>
          <cell r="AF1" t="str">
            <v>SOC LABORATORIO ANALISI D'ELEZ.</v>
          </cell>
          <cell r="AG1" t="str">
            <v>SOC LAB. ANALISI D'URGENZA E CIVIDALE</v>
          </cell>
          <cell r="AH1" t="str">
            <v>SOS DI  DPT IMMUNOL. E ALLERG.DIAGNOSTICA</v>
          </cell>
          <cell r="AI1" t="str">
            <v>SOC ISTITUTO DI PATOLOGIA CLINICA</v>
          </cell>
          <cell r="AJ1" t="str">
            <v>SOC ISTITUTO  DI GENETICA MEDICA</v>
          </cell>
          <cell r="AK1" t="str">
            <v>SOC MICROBIOLOGIA</v>
          </cell>
          <cell r="AL1" t="str">
            <v xml:space="preserve">SOC ANATOMIA PATOLOGICA </v>
          </cell>
          <cell r="AM1" t="str">
            <v xml:space="preserve">SOC ISTITUTO DI  ANATOMIA PATOLOGICA </v>
          </cell>
          <cell r="AN1" t="str">
            <v>SOC CENTRO DI COORDINAMENTO REGIONALE MALATTIE RARE</v>
          </cell>
          <cell r="AO1" t="str">
            <v>STAFF DPT MEDICINA DI LABORATORIO</v>
          </cell>
          <cell r="AP1" t="str">
            <v>SOC MEDICINA INTERNA 1</v>
          </cell>
          <cell r="AQ1" t="str">
            <v>SOC MEDICINA INTERNA 2</v>
          </cell>
          <cell r="AR1" t="str">
            <v>SOC CLINICA MEDICA</v>
          </cell>
          <cell r="AS1" t="str">
            <v>SOC CLINICA PSICHIATRICA</v>
          </cell>
          <cell r="AT1" t="str">
            <v>SOC ISTITUTO  DI FARMACOLOGIA CLINICA</v>
          </cell>
          <cell r="AU1" t="str">
            <v>SOC PRONTO SOCCORSO E MEDICINA D'URGENZA</v>
          </cell>
          <cell r="AV1" t="str">
            <v>SOC ENDOC. E MAL. DEL METABOLISMO</v>
          </cell>
          <cell r="AW1" t="str">
            <v>SOS DI DPT MED. INTERNA CIV.</v>
          </cell>
          <cell r="AX1" t="str">
            <v>SOS DI DPT Trattamento del paziente a bassa intensità di cura</v>
          </cell>
          <cell r="AY1" t="str">
            <v>STAFF DPT MEDICINA INTERNA</v>
          </cell>
          <cell r="AZ1" t="str">
            <v>SOC CHIRURGIA GENERALE</v>
          </cell>
          <cell r="BA1" t="str">
            <v xml:space="preserve">SOC CLINICA CHIRURGICA </v>
          </cell>
          <cell r="BB1" t="str">
            <v>SOC UROLOGIA</v>
          </cell>
          <cell r="BC1" t="str">
            <v>SOC CLINICA UROLOGICA</v>
          </cell>
          <cell r="BD1" t="str">
            <v>SOC CH. VASCOLARE</v>
          </cell>
          <cell r="BE1" t="str">
            <v>SOC ORTOPEDIA E TRAUMAT.</v>
          </cell>
          <cell r="BF1" t="str">
            <v>SOC CLINICA ORTOPEDIA</v>
          </cell>
          <cell r="BG1" t="str">
            <v>SOC GASTROENTEROLOGIA</v>
          </cell>
          <cell r="BH1" t="str">
            <v>SOS DI DPT DAY SURGERY</v>
          </cell>
          <cell r="BI1" t="str">
            <v>STAFF DPT CHIRURGIA GENERALE</v>
          </cell>
          <cell r="BJ1" t="str">
            <v xml:space="preserve">SOC OCULISTICA  </v>
          </cell>
          <cell r="BK1" t="str">
            <v xml:space="preserve">SOC CLINICA OCULISTICA </v>
          </cell>
          <cell r="BL1" t="str">
            <v xml:space="preserve">SOC CLINICA OTORINOLARINGOIATRICA  </v>
          </cell>
          <cell r="BM1" t="str">
            <v>SOC OTORINOLARINGOIATRIA</v>
          </cell>
          <cell r="BN1" t="str">
            <v xml:space="preserve">SOC CH. MAXILLO FACCIALE  </v>
          </cell>
          <cell r="BO1" t="str">
            <v xml:space="preserve">SOC CLINICA CHIR. MAXILLO FACCIALE  </v>
          </cell>
          <cell r="BP1" t="str">
            <v xml:space="preserve">SOC CHIRURGIA PLASTICA  </v>
          </cell>
          <cell r="BQ1" t="str">
            <v xml:space="preserve">SOC CLINICA DI CHIRURGIA PLASTICA  </v>
          </cell>
          <cell r="BR1" t="str">
            <v>STAFF DPT CHIRURGIA SPECIALISTICA</v>
          </cell>
          <cell r="BS1" t="str">
            <v>SOC ANEST. E RIANIMAZ. 1</v>
          </cell>
          <cell r="BT1" t="str">
            <v>SOC ANEST. E RIANIMAZ. 2</v>
          </cell>
          <cell r="BU1" t="str">
            <v>SOC CLINICA DI ANEST. E RIANIMAZIONE</v>
          </cell>
          <cell r="BV1" t="str">
            <v>SOS DI DPT TERAPIA ANTALGICA</v>
          </cell>
          <cell r="BW1" t="str">
            <v>STAFF DPT ANESTESIA E RIANIM.</v>
          </cell>
          <cell r="BX1" t="str">
            <v>SOC CLINICA OSTETRICA E GINEC.</v>
          </cell>
          <cell r="BY1" t="str">
            <v>SOC CLINICA PEDIATRIA</v>
          </cell>
          <cell r="BZ1" t="str">
            <v>SOC PATOLOGIA NEONATALE</v>
          </cell>
          <cell r="CA1" t="str">
            <v>STAFF DPT MATERNO INFANTILE</v>
          </cell>
          <cell r="CB1" t="str">
            <v xml:space="preserve">SOC ONCOLOGIA  </v>
          </cell>
          <cell r="CC1" t="str">
            <v>SOC CLINICA ONCOLOGICA</v>
          </cell>
          <cell r="CD1" t="str">
            <v>SOC RADIOTERAPIA</v>
          </cell>
          <cell r="CE1" t="str">
            <v>STAFF DPT ONCOLOGIA</v>
          </cell>
          <cell r="CF1" t="str">
            <v xml:space="preserve">SOC NEFROLOGIA, DIALISI e Trapianto Renale </v>
          </cell>
          <cell r="CG1" t="str">
            <v>SOC CLINICA  EMATOLOGICA</v>
          </cell>
          <cell r="CH1" t="str">
            <v xml:space="preserve">SOC DERMATOLOGIA  </v>
          </cell>
          <cell r="CI1" t="str">
            <v xml:space="preserve">SOC CLINICA DERMATOLOGIA  </v>
          </cell>
          <cell r="CJ1" t="str">
            <v>SOC CLINICA DI MALATTIE INFETTIVE</v>
          </cell>
          <cell r="CK1" t="str">
            <v>SOC CLINICA DI REUMATOLOGIA</v>
          </cell>
          <cell r="CL1" t="str">
            <v>SOS DI DPT NUTRIZIONE CLINICA</v>
          </cell>
          <cell r="CM1" t="str">
            <v>STAFF DPT MEDICINA SPECIALISTICA</v>
          </cell>
          <cell r="CN1" t="str">
            <v>SOC NEUROCHIRURGIA</v>
          </cell>
          <cell r="CO1" t="str">
            <v>SOC NEUROLOGIA</v>
          </cell>
          <cell r="CP1" t="str">
            <v>SOC CLINICA NEUROLOGICA E NEURORIABILITAZIONE</v>
          </cell>
          <cell r="CQ1" t="str">
            <v>SOC CH VERTEBRO MIDOLLARE E UNITA' SPINALE</v>
          </cell>
          <cell r="CR1" t="str">
            <v>SOS di DPT NEUROFISIOLOGIA INTERVENTISTICA</v>
          </cell>
          <cell r="CS1" t="str">
            <v>STAFF DPT NEUROSCIENZE</v>
          </cell>
          <cell r="CT1" t="str">
            <v>SOC CARDIOCHIRURGIA</v>
          </cell>
          <cell r="CU1" t="str">
            <v>SOC CHIRURGIA TORACICA</v>
          </cell>
          <cell r="CV1" t="str">
            <v>SOC CARDIOLOGIA</v>
          </cell>
          <cell r="CW1" t="str">
            <v>SOC PNEUM. E FISIOPAT. RESP.</v>
          </cell>
          <cell r="CX1" t="str">
            <v>STAFF DPT CARDIOTORACICO</v>
          </cell>
          <cell r="CY1" t="str">
            <v>SOC MED. TRASF.  UDINE</v>
          </cell>
          <cell r="CZ1" t="str">
            <v>SOC MED. TRASF. PALMANOVA</v>
          </cell>
          <cell r="DA1" t="str">
            <v>SOS  DI DPT MED. TRASF. TOLMEZZO</v>
          </cell>
          <cell r="DB1" t="str">
            <v>SOS DI DPT MED. TRASF.SAN DANIELE</v>
          </cell>
          <cell r="DC1" t="str">
            <v>SOS di DPT Malattie Emorrag. e Tromb.</v>
          </cell>
          <cell r="DD1" t="str">
            <v>STAFF DPT MED.TRASF.AREA VASTA</v>
          </cell>
          <cell r="DE1" t="str">
            <v>SOC DIR. MEDICA DI PRESIDIO</v>
          </cell>
          <cell r="DF1" t="str">
            <v>SOC ISTITUTO DI IGIENE ED EPIDEM.CLINICA</v>
          </cell>
          <cell r="DG1" t="str">
            <v>SOC FARMACIA</v>
          </cell>
          <cell r="DH1" t="str">
            <v>SOC CENT. OP. 118 ED ELISOCCORSO</v>
          </cell>
          <cell r="DI1" t="str">
            <v>SOC Accr,Gest.Ris.Clin,Val.Perf.San.</v>
          </cell>
          <cell r="DJ1" t="str">
            <v>SOC Direzione Professioni Sanitarie</v>
          </cell>
          <cell r="DK1" t="str">
            <v>STAFF DPT ORGAN.SERV.OSPED.</v>
          </cell>
          <cell r="DL1" t="str">
            <v>CENTRO_REGIONALE_TRAPIANTI</v>
          </cell>
          <cell r="DM1" t="str">
            <v>SOC Ingegneria Clinica</v>
          </cell>
          <cell r="DN1" t="str">
            <v>SOC Uff. Spec. Nuovo Osp.</v>
          </cell>
          <cell r="DO1" t="str">
            <v>SOC Servizi Tecnici</v>
          </cell>
          <cell r="DP1" t="str">
            <v>SOS di DPT Gestione Tecnico Amministrativa e Patrimoniale</v>
          </cell>
          <cell r="DQ1" t="str">
            <v>SOC Tecnologia dell'informazione e della comunicazione</v>
          </cell>
          <cell r="DR1" t="str">
            <v>SOC Grandi Opere</v>
          </cell>
          <cell r="DS1" t="str">
            <v>SOC Gestione Risorse Umane</v>
          </cell>
          <cell r="DT1" t="str">
            <v>SOC Gestione Economico Finanziaria</v>
          </cell>
          <cell r="DU1" t="str">
            <v>SOC Approvvigionamenti e Logistica</v>
          </cell>
          <cell r="DV1" t="str">
            <v>SOC Affari Generali</v>
          </cell>
          <cell r="DW1" t="str">
            <v>SOC Gestione di Presidio</v>
          </cell>
          <cell r="DX1" t="str">
            <v>SOS DI DPT Affari Legali</v>
          </cell>
          <cell r="DY1" t="str">
            <v>Direzione Amministrativa</v>
          </cell>
          <cell r="DZ1" t="str">
            <v>Direzione Generale</v>
          </cell>
          <cell r="EA1" t="str">
            <v>Direzione Sanitaria</v>
          </cell>
          <cell r="EB1" t="str">
            <v>Organo di indirizzo</v>
          </cell>
          <cell r="EC1" t="str">
            <v>Personale assente</v>
          </cell>
          <cell r="ED1" t="str">
            <v>Pers comandato_convenzione</v>
          </cell>
          <cell r="EE1" t="str">
            <v>Pers. Assegnaz. Iniziale</v>
          </cell>
          <cell r="EF1" t="str">
            <v>Lauree Sanitarie</v>
          </cell>
          <cell r="EG1" t="str">
            <v>DIREZIONE AMMIN. AZIENDALE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riepilogo_a curaReclutamento"/>
      <sheetName val="pivot assunti"/>
      <sheetName val="pivot cessati"/>
      <sheetName val="PIVOT RIEPILOGO"/>
      <sheetName val="PIVOT CESSATI TFR"/>
      <sheetName val="PIVOT pensionati"/>
      <sheetName val="ELENCO cessati DEF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"/>
      <sheetName val="Foglio1"/>
      <sheetName val="Foglio2"/>
      <sheetName val="Foglio3"/>
      <sheetName val="RIEPILOGO CESSATI DEFINITIV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alim s.p."/>
    </sheetNames>
    <sheetDataSet>
      <sheetData sheetId="0"/>
      <sheetData sheetId="1"/>
      <sheetData sheetId="2" refreshError="1"/>
      <sheetData sheetId="3">
        <row r="1">
          <cell r="A1" t="str">
            <v>RUOLO</v>
          </cell>
          <cell r="B1" t="str">
            <v>AMM</v>
          </cell>
          <cell r="C1" t="str">
            <v>PRO</v>
          </cell>
          <cell r="D1" t="str">
            <v>SANA</v>
          </cell>
          <cell r="E1" t="str">
            <v>SANM</v>
          </cell>
          <cell r="F1" t="str">
            <v>TEC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ACCANTONAMENTI"/>
      <sheetName val="riepilogo costi del personale"/>
      <sheetName val="personale altri enti"/>
      <sheetName val="Alim C.E."/>
      <sheetName val="Alim S.P."/>
      <sheetName val="Schema C.E."/>
      <sheetName val="Schema S.P."/>
      <sheetName val="FABB_COPERT 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"/>
      <sheetName val="prest.SSN (NI14)"/>
      <sheetName val="acc. rinnovi contr. (NI15)"/>
      <sheetName val="prov.oneri straord. (NI16)"/>
      <sheetName val="personale (NI17-1)"/>
      <sheetName val="personale (NI17-2)"/>
      <sheetName val="riepilogo_costi_del_personale"/>
      <sheetName val="personale_altri_enti"/>
      <sheetName val="Alim_C_E_"/>
      <sheetName val="Alim_S_P_"/>
      <sheetName val="Schema_C_E_"/>
      <sheetName val="Schema_S_P_"/>
      <sheetName val="FABB_COPERT_"/>
      <sheetName val="imm_immat__(NI1)"/>
      <sheetName val="imm_mater__(NI2)"/>
      <sheetName val="imm_finanz__(NI3)"/>
      <sheetName val="crediti_(NI4)"/>
      <sheetName val="att_finanz_-disp_liq_(NI5)"/>
      <sheetName val="patrim_netto_(NI6)"/>
      <sheetName val="fondi_(NI7)"/>
      <sheetName val="fondi_(NI7_-_bis)"/>
      <sheetName val="debiti_(NI8)"/>
      <sheetName val="comp_cr_dr__(NI9)"/>
      <sheetName val="ratei_e_risc__(NI10)"/>
      <sheetName val="cr_dr_infra_(NI11)"/>
      <sheetName val="ric-costi_infra__(NI12)"/>
      <sheetName val="contributi_(NI13)"/>
      <sheetName val="prest_SSN_(NI14)"/>
      <sheetName val="acc__rinnovi_contr__(NI15)"/>
      <sheetName val="prov_oneri_straord__(NI16)"/>
      <sheetName val="personale_(NI17-1)"/>
      <sheetName val="personale_(NI17-2)"/>
      <sheetName val="riepilogo_costi_del_personale1"/>
      <sheetName val="personale_altri_enti1"/>
      <sheetName val="Alim_C_E_1"/>
      <sheetName val="Alim_S_P_1"/>
      <sheetName val="Schema_C_E_1"/>
      <sheetName val="Schema_S_P_1"/>
      <sheetName val="FABB_COPERT_1"/>
      <sheetName val="imm_immat__(NI1)1"/>
      <sheetName val="imm_mater__(NI2)1"/>
      <sheetName val="imm_finanz__(NI3)1"/>
      <sheetName val="crediti_(NI4)1"/>
      <sheetName val="att_finanz_-disp_liq_(NI5)1"/>
      <sheetName val="patrim_netto_(NI6)1"/>
      <sheetName val="fondi_(NI7)1"/>
      <sheetName val="fondi_(NI7_-_bis)1"/>
      <sheetName val="debiti_(NI8)1"/>
      <sheetName val="comp_cr_dr__(NI9)1"/>
      <sheetName val="ratei_e_risc__(NI10)1"/>
      <sheetName val="cr_dr_infra_(NI11)1"/>
      <sheetName val="ric-costi_infra__(NI12)1"/>
      <sheetName val="contributi_(NI13)1"/>
      <sheetName val="prest_SSN_(NI14)1"/>
      <sheetName val="acc__rinnovi_contr__(NI15)1"/>
      <sheetName val="prov_oneri_straord__(NI16)1"/>
      <sheetName val="personale_(NI17-1)1"/>
      <sheetName val="personale_(NI17-2)1"/>
      <sheetName val="riepilogo_costi_del_personale2"/>
      <sheetName val="personale_altri_enti2"/>
      <sheetName val="Alim_C_E_2"/>
      <sheetName val="Alim_S_P_2"/>
      <sheetName val="Schema_C_E_2"/>
      <sheetName val="Schema_S_P_2"/>
      <sheetName val="FABB_COPERT_2"/>
      <sheetName val="imm_immat__(NI1)2"/>
      <sheetName val="imm_mater__(NI2)2"/>
      <sheetName val="imm_finanz__(NI3)2"/>
      <sheetName val="crediti_(NI4)2"/>
      <sheetName val="att_finanz_-disp_liq_(NI5)2"/>
      <sheetName val="patrim_netto_(NI6)2"/>
      <sheetName val="fondi_(NI7)2"/>
      <sheetName val="fondi_(NI7_-_bis)2"/>
      <sheetName val="debiti_(NI8)2"/>
      <sheetName val="comp_cr_dr__(NI9)2"/>
      <sheetName val="ratei_e_risc__(NI10)2"/>
      <sheetName val="cr_dr_infra_(NI11)2"/>
      <sheetName val="ric-costi_infra__(NI12)2"/>
      <sheetName val="contributi_(NI13)2"/>
      <sheetName val="prest_SSN_(NI14)2"/>
      <sheetName val="acc__rinnovi_contr__(NI15)2"/>
      <sheetName val="prov_oneri_straord__(NI16)2"/>
      <sheetName val="personale_(NI17-1)2"/>
      <sheetName val="personale_(NI17-2)2"/>
      <sheetName val="riepilogo_costi_del_personale3"/>
      <sheetName val="personale_altri_enti3"/>
      <sheetName val="Alim_C_E_3"/>
      <sheetName val="Alim_S_P_3"/>
      <sheetName val="Schema_C_E_3"/>
      <sheetName val="Schema_S_P_3"/>
      <sheetName val="FABB_COPERT_3"/>
      <sheetName val="imm_immat__(NI1)3"/>
      <sheetName val="imm_mater__(NI2)3"/>
      <sheetName val="imm_finanz__(NI3)3"/>
      <sheetName val="crediti_(NI4)3"/>
      <sheetName val="att_finanz_-disp_liq_(NI5)3"/>
      <sheetName val="patrim_netto_(NI6)3"/>
      <sheetName val="fondi_(NI7)3"/>
      <sheetName val="fondi_(NI7_-_bis)3"/>
      <sheetName val="debiti_(NI8)3"/>
      <sheetName val="comp_cr_dr__(NI9)3"/>
      <sheetName val="ratei_e_risc__(NI10)3"/>
      <sheetName val="cr_dr_infra_(NI11)3"/>
      <sheetName val="ric-costi_infra__(NI12)3"/>
      <sheetName val="contributi_(NI13)3"/>
      <sheetName val="prest_SSN_(NI14)3"/>
      <sheetName val="acc__rinnovi_contr__(NI15)3"/>
      <sheetName val="prov_oneri_straord__(NI16)3"/>
      <sheetName val="personale_(NI17-1)3"/>
      <sheetName val="personale_(NI17-2)3"/>
      <sheetName val="Alimentazione_CE012"/>
      <sheetName val="riepilogo_costi_del_personale4"/>
      <sheetName val="personale_altri_enti4"/>
      <sheetName val="Alim_C_E_4"/>
      <sheetName val="Alim_S_P_4"/>
      <sheetName val="Schema_C_E_4"/>
      <sheetName val="Schema_S_P_4"/>
      <sheetName val="FABB_COPERT_4"/>
      <sheetName val="imm_immat__(NI1)4"/>
      <sheetName val="imm_mater__(NI2)4"/>
      <sheetName val="imm_finanz__(NI3)4"/>
      <sheetName val="crediti_(NI4)4"/>
      <sheetName val="att_finanz_-disp_liq_(NI5)4"/>
      <sheetName val="patrim_netto_(NI6)4"/>
      <sheetName val="fondi_(NI7)4"/>
      <sheetName val="fondi_(NI7_-_bis)4"/>
      <sheetName val="debiti_(NI8)4"/>
      <sheetName val="comp_cr_dr__(NI9)4"/>
      <sheetName val="ratei_e_risc__(NI10)4"/>
      <sheetName val="cr_dr_infra_(NI11)4"/>
      <sheetName val="ric-costi_infra__(NI12)4"/>
      <sheetName val="contributi_(NI13)4"/>
      <sheetName val="prest_SSN_(NI14)4"/>
      <sheetName val="acc__rinnovi_contr__(NI15)4"/>
      <sheetName val="prov_oneri_straord__(NI16)4"/>
      <sheetName val="personale_(NI17-1)4"/>
      <sheetName val="personale_(NI17-2)4"/>
      <sheetName val="riepilogo_costi_del_personale5"/>
      <sheetName val="personale_altri_enti5"/>
      <sheetName val="Alim_C_E_5"/>
      <sheetName val="Alim_S_P_5"/>
      <sheetName val="Schema_C_E_5"/>
      <sheetName val="Schema_S_P_5"/>
      <sheetName val="FABB_COPERT_5"/>
      <sheetName val="imm_immat__(NI1)5"/>
      <sheetName val="imm_mater__(NI2)5"/>
      <sheetName val="imm_finanz__(NI3)5"/>
      <sheetName val="crediti_(NI4)5"/>
      <sheetName val="att_finanz_-disp_liq_(NI5)5"/>
      <sheetName val="patrim_netto_(NI6)5"/>
      <sheetName val="fondi_(NI7)5"/>
      <sheetName val="fondi_(NI7_-_bis)5"/>
      <sheetName val="debiti_(NI8)5"/>
      <sheetName val="comp_cr_dr__(NI9)5"/>
      <sheetName val="ratei_e_risc__(NI10)5"/>
      <sheetName val="cr_dr_infra_(NI11)5"/>
      <sheetName val="ric-costi_infra__(NI12)5"/>
      <sheetName val="contributi_(NI13)5"/>
      <sheetName val="prest_SSN_(NI14)5"/>
      <sheetName val="acc__rinnovi_contr__(NI15)5"/>
      <sheetName val="prov_oneri_straord__(NI16)5"/>
      <sheetName val="personale_(NI17-1)5"/>
      <sheetName val="personale_(NI17-2)5"/>
      <sheetName val="2010"/>
      <sheetName val="profili"/>
      <sheetName val="Codifiche"/>
    </sheetNames>
    <sheetDataSet>
      <sheetData sheetId="0"/>
      <sheetData sheetId="1"/>
      <sheetData sheetId="2"/>
      <sheetData sheetId="3" refreshError="1">
        <row r="28">
          <cell r="D28" t="str">
            <v>Servizi per manutenzione di strutture edilizie</v>
          </cell>
        </row>
        <row r="33">
          <cell r="D33" t="str">
            <v>Servizi per manutenzione di attrezz. sanitarie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contributi"/>
      <sheetName val="Schema C.E."/>
      <sheetName val="Schema S.P. "/>
      <sheetName val="FABB_COPERTURE"/>
      <sheetName val="ric-costi infragruppo "/>
      <sheetName val="modifiche"/>
      <sheetName val="Alim_C_E_"/>
      <sheetName val="Alim_S_P_"/>
      <sheetName val="Schema_C_E_"/>
      <sheetName val="Schema_S_P__"/>
      <sheetName val="ric-costi_infragruppo_"/>
      <sheetName val="Alim_C_E_1"/>
      <sheetName val="Alim_S_P_1"/>
      <sheetName val="Schema_C_E_1"/>
      <sheetName val="Schema_S_P__1"/>
      <sheetName val="ric-costi_infragruppo_1"/>
      <sheetName val="Alim_C_E_2"/>
      <sheetName val="Alim_S_P_2"/>
      <sheetName val="Schema_C_E_2"/>
      <sheetName val="Schema_S_P__2"/>
      <sheetName val="ric-costi_infragruppo_2"/>
      <sheetName val="Alim_C_E_3"/>
      <sheetName val="Alim_S_P_3"/>
      <sheetName val="Schema_C_E_3"/>
      <sheetName val="Schema_S_P__3"/>
      <sheetName val="ric-costi_infragruppo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C_E__preventivo"/>
      <sheetName val="BGT_Patrim_"/>
      <sheetName val="fabbis_copert__"/>
      <sheetName val="Deb_vs_forn_"/>
      <sheetName val="imm_mater_"/>
      <sheetName val="pluriennale_99-00"/>
      <sheetName val="C_E__preventivo2"/>
      <sheetName val="BGT_Patrim_2"/>
      <sheetName val="fabbis_copert__2"/>
      <sheetName val="Deb_vs_forn_2"/>
      <sheetName val="imm_mater_2"/>
      <sheetName val="pluriennale_99-002"/>
      <sheetName val="Alim_C_E_"/>
      <sheetName val="Alim_S_P_"/>
      <sheetName val="C_E__preventivo3"/>
      <sheetName val="BGT_Patrim_3"/>
      <sheetName val="fabbis_copert__3"/>
      <sheetName val="Deb_vs_forn_3"/>
      <sheetName val="imm_mater_3"/>
      <sheetName val="pluriennale_99-003"/>
      <sheetName val="Alim_C_E_1"/>
      <sheetName val="Alim_S_P_1"/>
      <sheetName val="C_E__preventivo4"/>
      <sheetName val="BGT_Patrim_4"/>
      <sheetName val="fabbis_copert__4"/>
      <sheetName val="Deb_vs_forn_4"/>
      <sheetName val="imm_mater_4"/>
      <sheetName val="pluriennale_99-004"/>
      <sheetName val="Alim_C_E_2"/>
      <sheetName val="Alim_S_P_2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  <sheetName val="C_E__preventivo8"/>
      <sheetName val="Alimentazione CE01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Alim_C_E_1"/>
      <sheetName val="Alim_S_P_1"/>
      <sheetName val="C_E__preventivo"/>
      <sheetName val="BGT_Patrim_"/>
      <sheetName val="fabbis_copert__"/>
      <sheetName val="Deb_vs_forn_"/>
      <sheetName val="imm_mater_"/>
      <sheetName val="pluriennale_99-00"/>
      <sheetName val="Alim_C_E_"/>
      <sheetName val="Alim_S_P_"/>
      <sheetName val="C_E__preventivo2"/>
      <sheetName val="BGT_Patrim_2"/>
      <sheetName val="fabbis_copert__2"/>
      <sheetName val="Deb_vs_forn_2"/>
      <sheetName val="imm_mater_2"/>
      <sheetName val="pluriennale_99-002"/>
      <sheetName val="Alim_C_E_2"/>
      <sheetName val="Alim_S_P_2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Alim_C_E_1"/>
      <sheetName val="Alim_S_P_2"/>
      <sheetName val="Schema_C_E_1"/>
      <sheetName val="Schema_S_P_1"/>
      <sheetName val="FABB_COPERT"/>
      <sheetName val="ratei_e_risconti1"/>
      <sheetName val="immobiliz_1"/>
      <sheetName val="fondi"/>
      <sheetName val="patrim_netto1"/>
      <sheetName val="Alimentazione"/>
      <sheetName val="Fisse_Pers_SSR1"/>
      <sheetName val="Riepilogo"/>
      <sheetName val="C_E__preventivo1"/>
      <sheetName val="Contr_Reg_1"/>
      <sheetName val="Tabelle_DRG-Amb_1"/>
      <sheetName val="Sociale"/>
      <sheetName val="BudgetTes_1"/>
      <sheetName val="Contr_privati-Org_-Rev_1"/>
      <sheetName val="RSA"/>
      <sheetName val="Alim_SSC1"/>
      <sheetName val="Fin_integr_1"/>
      <sheetName val="Diff_Stima-Chius_1"/>
      <sheetName val="C_E__1"/>
      <sheetName val="rimanenze"/>
      <sheetName val="Fondi_Inc_Access_Posiz_1"/>
      <sheetName val="accantonamenti"/>
      <sheetName val="Fiananz_20021"/>
      <sheetName val="Personale"/>
      <sheetName val="Contributi"/>
      <sheetName val="DRG-AMB_reg1"/>
      <sheetName val="immob_1"/>
      <sheetName val="Budget_Tesoreria1"/>
      <sheetName val="Tabelle"/>
      <sheetName val="Deb_vs_forn_1"/>
      <sheetName val="Perdita"/>
      <sheetName val="Alim_S_P_3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 C.E."/>
      <sheetName val="Alim S.P."/>
      <sheetName val="Schema C.E."/>
      <sheetName val="Schema S.P."/>
      <sheetName val="ratei e risconti"/>
      <sheetName val="immobiliz."/>
      <sheetName val="patrim.netto"/>
      <sheetName val="Fisse Pers.SSR"/>
      <sheetName val="C.E. preventivo"/>
      <sheetName val="Contr.Reg."/>
      <sheetName val="Tabelle DRG-Amb."/>
      <sheetName val="BudgetTes."/>
      <sheetName val="Contr.privati-Org.-Rev."/>
      <sheetName val="Alim.SSC"/>
      <sheetName val="Fin.integr."/>
      <sheetName val="Diff.Stima-Chius."/>
      <sheetName val="C.E. "/>
      <sheetName val="Fondi Inc.Access.Posiz."/>
      <sheetName val="Fiananz.2002"/>
      <sheetName val="DRG-AMB.reg"/>
      <sheetName val="immob."/>
      <sheetName val="Budget Tesoreria"/>
      <sheetName val="Deb vs forn.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Alimentazione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 refreshError="1"/>
      <sheetData sheetId="3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Alimentazione CE01"/>
      <sheetName val="Alimentaz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"/>
      <sheetName val="rettifiche_di_eliv´b??_x0019__x0001_0."/>
      <sheetName val="Alimentazione CE01"/>
      <sheetName val="alim s.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chema CE"/>
      <sheetName val="CE Min"/>
      <sheetName val="Alimentazione CE Costi"/>
      <sheetName val="Alimentazione CE Ricavi"/>
      <sheetName val="posizione "/>
      <sheetName val="posizione  rivista report 30_9"/>
      <sheetName val="incentivi"/>
      <sheetName val="posizione  rivista IV CE"/>
      <sheetName val="incentivi rivista report 30_9"/>
      <sheetName val="accessorio"/>
      <sheetName val="incentivi rivista IV CE"/>
      <sheetName val="accessorio rivista report 30_9"/>
      <sheetName val="ce art. 44"/>
      <sheetName val="accessorio rivista report IV CE"/>
      <sheetName val="ONERI PERSONALE"/>
      <sheetName val="Foglio1"/>
    </sheetNames>
    <sheetDataSet>
      <sheetData sheetId="0"/>
      <sheetData sheetId="1">
        <row r="30">
          <cell r="J30">
            <v>9813596</v>
          </cell>
        </row>
      </sheetData>
      <sheetData sheetId="2">
        <row r="456">
          <cell r="N456">
            <v>6090650.29</v>
          </cell>
          <cell r="O456">
            <v>5757820.4699999997</v>
          </cell>
        </row>
        <row r="457">
          <cell r="O457">
            <v>1984229.4513821579</v>
          </cell>
        </row>
        <row r="459">
          <cell r="O459">
            <v>181144.5685506732</v>
          </cell>
        </row>
        <row r="473">
          <cell r="O473">
            <v>228140.21999999994</v>
          </cell>
        </row>
        <row r="474">
          <cell r="O474">
            <v>78620.468617842256</v>
          </cell>
        </row>
        <row r="476">
          <cell r="O476">
            <v>7177.4314493268075</v>
          </cell>
        </row>
        <row r="492">
          <cell r="O492">
            <v>1858269.84</v>
          </cell>
        </row>
        <row r="493">
          <cell r="O493">
            <v>375446.86</v>
          </cell>
        </row>
        <row r="494">
          <cell r="O494">
            <v>60198.077578290562</v>
          </cell>
        </row>
        <row r="502">
          <cell r="O502">
            <v>56016.539999999979</v>
          </cell>
        </row>
        <row r="503">
          <cell r="O503">
            <v>5909</v>
          </cell>
        </row>
        <row r="504">
          <cell r="O504">
            <v>1905.0718923509057</v>
          </cell>
        </row>
        <row r="514">
          <cell r="O514">
            <v>6411441.3900000006</v>
          </cell>
        </row>
        <row r="516">
          <cell r="O516">
            <v>1067446.3471203572</v>
          </cell>
        </row>
        <row r="517">
          <cell r="O517">
            <v>142464.59622546335</v>
          </cell>
        </row>
        <row r="525">
          <cell r="O525">
            <v>3007041.1399999997</v>
          </cell>
        </row>
        <row r="527">
          <cell r="O527">
            <v>26213.54</v>
          </cell>
        </row>
        <row r="528">
          <cell r="O528">
            <v>206022.78999999998</v>
          </cell>
        </row>
        <row r="539">
          <cell r="O539">
            <v>42314.270000000004</v>
          </cell>
        </row>
        <row r="540">
          <cell r="O540">
            <v>20572</v>
          </cell>
        </row>
        <row r="541">
          <cell r="O541">
            <v>1439.0700750590306</v>
          </cell>
        </row>
        <row r="549">
          <cell r="O549">
            <v>0</v>
          </cell>
        </row>
        <row r="550">
          <cell r="O550">
            <v>0</v>
          </cell>
        </row>
        <row r="551">
          <cell r="O551">
            <v>0</v>
          </cell>
        </row>
        <row r="561">
          <cell r="O561">
            <v>0</v>
          </cell>
        </row>
        <row r="563">
          <cell r="O563">
            <v>0</v>
          </cell>
        </row>
        <row r="564">
          <cell r="O564">
            <v>0</v>
          </cell>
        </row>
        <row r="572">
          <cell r="O572">
            <v>0</v>
          </cell>
        </row>
        <row r="574">
          <cell r="O574">
            <v>0</v>
          </cell>
        </row>
        <row r="575">
          <cell r="O575">
            <v>0</v>
          </cell>
        </row>
        <row r="586">
          <cell r="O586">
            <v>47646.67</v>
          </cell>
        </row>
        <row r="587">
          <cell r="O587">
            <v>7229</v>
          </cell>
        </row>
        <row r="588">
          <cell r="O588">
            <v>1620.4201791313628</v>
          </cell>
        </row>
        <row r="596">
          <cell r="O596">
            <v>85903.99</v>
          </cell>
        </row>
        <row r="597">
          <cell r="O597">
            <v>1458</v>
          </cell>
        </row>
        <row r="598">
          <cell r="O598">
            <v>5921.51705174567</v>
          </cell>
        </row>
        <row r="608">
          <cell r="O608">
            <v>2845407.57</v>
          </cell>
        </row>
        <row r="609">
          <cell r="N609">
            <v>27030</v>
          </cell>
        </row>
        <row r="610">
          <cell r="O610">
            <v>240613.46159915184</v>
          </cell>
        </row>
        <row r="611">
          <cell r="O611">
            <v>62613.069008761857</v>
          </cell>
        </row>
        <row r="619">
          <cell r="O619">
            <v>145147.82</v>
          </cell>
        </row>
        <row r="620">
          <cell r="N620">
            <v>523</v>
          </cell>
        </row>
        <row r="621">
          <cell r="O621">
            <v>3333.920022343435</v>
          </cell>
        </row>
        <row r="622">
          <cell r="O622">
            <v>3750</v>
          </cell>
        </row>
        <row r="633">
          <cell r="O633">
            <v>260511.87</v>
          </cell>
        </row>
        <row r="634">
          <cell r="O634">
            <v>100832</v>
          </cell>
        </row>
        <row r="635">
          <cell r="O635">
            <v>8859.7732234224623</v>
          </cell>
        </row>
        <row r="643">
          <cell r="O643">
            <v>0</v>
          </cell>
        </row>
        <row r="644">
          <cell r="O644">
            <v>0</v>
          </cell>
        </row>
        <row r="645">
          <cell r="O645">
            <v>0</v>
          </cell>
        </row>
        <row r="655">
          <cell r="O655">
            <v>1554096.1400000004</v>
          </cell>
        </row>
        <row r="656">
          <cell r="N656">
            <v>14589</v>
          </cell>
        </row>
        <row r="657">
          <cell r="O657">
            <v>153542.58101561578</v>
          </cell>
        </row>
        <row r="658">
          <cell r="O658">
            <v>34486.767819094115</v>
          </cell>
        </row>
        <row r="666">
          <cell r="O666">
            <v>22037.94</v>
          </cell>
        </row>
        <row r="667">
          <cell r="N667">
            <v>0</v>
          </cell>
        </row>
        <row r="668">
          <cell r="O668">
            <v>975.20000653564523</v>
          </cell>
        </row>
        <row r="669">
          <cell r="O669">
            <v>300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chema CE"/>
      <sheetName val="CE Min"/>
      <sheetName val="Alimentazione CE Ricavi"/>
      <sheetName val="Alimentazione CE Costi"/>
      <sheetName val="posizione "/>
      <sheetName val="incentivi"/>
      <sheetName val="accessorio"/>
      <sheetName val="ONERI PERSONALE"/>
      <sheetName val="delta 2018 2019"/>
      <sheetName val="Schema CE evidenza covid"/>
      <sheetName val="Schema CE evidenza covid      "/>
      <sheetName val="Foglio1"/>
    </sheetNames>
    <sheetDataSet>
      <sheetData sheetId="0">
        <row r="54">
          <cell r="H54">
            <v>-75000</v>
          </cell>
        </row>
      </sheetData>
      <sheetData sheetId="1">
        <row r="28">
          <cell r="D28">
            <v>5439277.5</v>
          </cell>
        </row>
      </sheetData>
      <sheetData sheetId="2" refreshError="1"/>
      <sheetData sheetId="3">
        <row r="470">
          <cell r="K470">
            <v>2316091.3490361124</v>
          </cell>
        </row>
        <row r="515">
          <cell r="K515">
            <v>72202</v>
          </cell>
        </row>
        <row r="526">
          <cell r="K526">
            <v>64086</v>
          </cell>
        </row>
        <row r="609">
          <cell r="K609">
            <v>27030</v>
          </cell>
        </row>
        <row r="620">
          <cell r="K620">
            <v>523</v>
          </cell>
        </row>
        <row r="656">
          <cell r="K656">
            <v>14589</v>
          </cell>
        </row>
        <row r="667">
          <cell r="K66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56"/>
  <sheetViews>
    <sheetView view="pageBreakPreview" zoomScale="60" zoomScaleNormal="100" workbookViewId="0">
      <selection activeCell="A5" sqref="A5"/>
    </sheetView>
  </sheetViews>
  <sheetFormatPr defaultRowHeight="12.75"/>
  <cols>
    <col min="1" max="1" width="106" style="132" customWidth="1"/>
    <col min="2" max="256" width="9.140625" style="132"/>
    <col min="257" max="257" width="106" style="132" customWidth="1"/>
    <col min="258" max="512" width="9.140625" style="132"/>
    <col min="513" max="513" width="106" style="132" customWidth="1"/>
    <col min="514" max="768" width="9.140625" style="132"/>
    <col min="769" max="769" width="106" style="132" customWidth="1"/>
    <col min="770" max="1024" width="9.140625" style="132"/>
    <col min="1025" max="1025" width="106" style="132" customWidth="1"/>
    <col min="1026" max="1280" width="9.140625" style="132"/>
    <col min="1281" max="1281" width="106" style="132" customWidth="1"/>
    <col min="1282" max="1536" width="9.140625" style="132"/>
    <col min="1537" max="1537" width="106" style="132" customWidth="1"/>
    <col min="1538" max="1792" width="9.140625" style="132"/>
    <col min="1793" max="1793" width="106" style="132" customWidth="1"/>
    <col min="1794" max="2048" width="9.140625" style="132"/>
    <col min="2049" max="2049" width="106" style="132" customWidth="1"/>
    <col min="2050" max="2304" width="9.140625" style="132"/>
    <col min="2305" max="2305" width="106" style="132" customWidth="1"/>
    <col min="2306" max="2560" width="9.140625" style="132"/>
    <col min="2561" max="2561" width="106" style="132" customWidth="1"/>
    <col min="2562" max="2816" width="9.140625" style="132"/>
    <col min="2817" max="2817" width="106" style="132" customWidth="1"/>
    <col min="2818" max="3072" width="9.140625" style="132"/>
    <col min="3073" max="3073" width="106" style="132" customWidth="1"/>
    <col min="3074" max="3328" width="9.140625" style="132"/>
    <col min="3329" max="3329" width="106" style="132" customWidth="1"/>
    <col min="3330" max="3584" width="9.140625" style="132"/>
    <col min="3585" max="3585" width="106" style="132" customWidth="1"/>
    <col min="3586" max="3840" width="9.140625" style="132"/>
    <col min="3841" max="3841" width="106" style="132" customWidth="1"/>
    <col min="3842" max="4096" width="9.140625" style="132"/>
    <col min="4097" max="4097" width="106" style="132" customWidth="1"/>
    <col min="4098" max="4352" width="9.140625" style="132"/>
    <col min="4353" max="4353" width="106" style="132" customWidth="1"/>
    <col min="4354" max="4608" width="9.140625" style="132"/>
    <col min="4609" max="4609" width="106" style="132" customWidth="1"/>
    <col min="4610" max="4864" width="9.140625" style="132"/>
    <col min="4865" max="4865" width="106" style="132" customWidth="1"/>
    <col min="4866" max="5120" width="9.140625" style="132"/>
    <col min="5121" max="5121" width="106" style="132" customWidth="1"/>
    <col min="5122" max="5376" width="9.140625" style="132"/>
    <col min="5377" max="5377" width="106" style="132" customWidth="1"/>
    <col min="5378" max="5632" width="9.140625" style="132"/>
    <col min="5633" max="5633" width="106" style="132" customWidth="1"/>
    <col min="5634" max="5888" width="9.140625" style="132"/>
    <col min="5889" max="5889" width="106" style="132" customWidth="1"/>
    <col min="5890" max="6144" width="9.140625" style="132"/>
    <col min="6145" max="6145" width="106" style="132" customWidth="1"/>
    <col min="6146" max="6400" width="9.140625" style="132"/>
    <col min="6401" max="6401" width="106" style="132" customWidth="1"/>
    <col min="6402" max="6656" width="9.140625" style="132"/>
    <col min="6657" max="6657" width="106" style="132" customWidth="1"/>
    <col min="6658" max="6912" width="9.140625" style="132"/>
    <col min="6913" max="6913" width="106" style="132" customWidth="1"/>
    <col min="6914" max="7168" width="9.140625" style="132"/>
    <col min="7169" max="7169" width="106" style="132" customWidth="1"/>
    <col min="7170" max="7424" width="9.140625" style="132"/>
    <col min="7425" max="7425" width="106" style="132" customWidth="1"/>
    <col min="7426" max="7680" width="9.140625" style="132"/>
    <col min="7681" max="7681" width="106" style="132" customWidth="1"/>
    <col min="7682" max="7936" width="9.140625" style="132"/>
    <col min="7937" max="7937" width="106" style="132" customWidth="1"/>
    <col min="7938" max="8192" width="9.140625" style="132"/>
    <col min="8193" max="8193" width="106" style="132" customWidth="1"/>
    <col min="8194" max="8448" width="9.140625" style="132"/>
    <col min="8449" max="8449" width="106" style="132" customWidth="1"/>
    <col min="8450" max="8704" width="9.140625" style="132"/>
    <col min="8705" max="8705" width="106" style="132" customWidth="1"/>
    <col min="8706" max="8960" width="9.140625" style="132"/>
    <col min="8961" max="8961" width="106" style="132" customWidth="1"/>
    <col min="8962" max="9216" width="9.140625" style="132"/>
    <col min="9217" max="9217" width="106" style="132" customWidth="1"/>
    <col min="9218" max="9472" width="9.140625" style="132"/>
    <col min="9473" max="9473" width="106" style="132" customWidth="1"/>
    <col min="9474" max="9728" width="9.140625" style="132"/>
    <col min="9729" max="9729" width="106" style="132" customWidth="1"/>
    <col min="9730" max="9984" width="9.140625" style="132"/>
    <col min="9985" max="9985" width="106" style="132" customWidth="1"/>
    <col min="9986" max="10240" width="9.140625" style="132"/>
    <col min="10241" max="10241" width="106" style="132" customWidth="1"/>
    <col min="10242" max="10496" width="9.140625" style="132"/>
    <col min="10497" max="10497" width="106" style="132" customWidth="1"/>
    <col min="10498" max="10752" width="9.140625" style="132"/>
    <col min="10753" max="10753" width="106" style="132" customWidth="1"/>
    <col min="10754" max="11008" width="9.140625" style="132"/>
    <col min="11009" max="11009" width="106" style="132" customWidth="1"/>
    <col min="11010" max="11264" width="9.140625" style="132"/>
    <col min="11265" max="11265" width="106" style="132" customWidth="1"/>
    <col min="11266" max="11520" width="9.140625" style="132"/>
    <col min="11521" max="11521" width="106" style="132" customWidth="1"/>
    <col min="11522" max="11776" width="9.140625" style="132"/>
    <col min="11777" max="11777" width="106" style="132" customWidth="1"/>
    <col min="11778" max="12032" width="9.140625" style="132"/>
    <col min="12033" max="12033" width="106" style="132" customWidth="1"/>
    <col min="12034" max="12288" width="9.140625" style="132"/>
    <col min="12289" max="12289" width="106" style="132" customWidth="1"/>
    <col min="12290" max="12544" width="9.140625" style="132"/>
    <col min="12545" max="12545" width="106" style="132" customWidth="1"/>
    <col min="12546" max="12800" width="9.140625" style="132"/>
    <col min="12801" max="12801" width="106" style="132" customWidth="1"/>
    <col min="12802" max="13056" width="9.140625" style="132"/>
    <col min="13057" max="13057" width="106" style="132" customWidth="1"/>
    <col min="13058" max="13312" width="9.140625" style="132"/>
    <col min="13313" max="13313" width="106" style="132" customWidth="1"/>
    <col min="13314" max="13568" width="9.140625" style="132"/>
    <col min="13569" max="13569" width="106" style="132" customWidth="1"/>
    <col min="13570" max="13824" width="9.140625" style="132"/>
    <col min="13825" max="13825" width="106" style="132" customWidth="1"/>
    <col min="13826" max="14080" width="9.140625" style="132"/>
    <col min="14081" max="14081" width="106" style="132" customWidth="1"/>
    <col min="14082" max="14336" width="9.140625" style="132"/>
    <col min="14337" max="14337" width="106" style="132" customWidth="1"/>
    <col min="14338" max="14592" width="9.140625" style="132"/>
    <col min="14593" max="14593" width="106" style="132" customWidth="1"/>
    <col min="14594" max="14848" width="9.140625" style="132"/>
    <col min="14849" max="14849" width="106" style="132" customWidth="1"/>
    <col min="14850" max="15104" width="9.140625" style="132"/>
    <col min="15105" max="15105" width="106" style="132" customWidth="1"/>
    <col min="15106" max="15360" width="9.140625" style="132"/>
    <col min="15361" max="15361" width="106" style="132" customWidth="1"/>
    <col min="15362" max="15616" width="9.140625" style="132"/>
    <col min="15617" max="15617" width="106" style="132" customWidth="1"/>
    <col min="15618" max="15872" width="9.140625" style="132"/>
    <col min="15873" max="15873" width="106" style="132" customWidth="1"/>
    <col min="15874" max="16128" width="9.140625" style="132"/>
    <col min="16129" max="16129" width="106" style="132" customWidth="1"/>
    <col min="16130" max="16384" width="9.140625" style="132"/>
  </cols>
  <sheetData>
    <row r="4" spans="1:7">
      <c r="D4" s="133"/>
      <c r="E4" s="133"/>
      <c r="F4" s="133"/>
      <c r="G4" s="133"/>
    </row>
    <row r="5" spans="1:7" ht="20.25">
      <c r="A5" s="131"/>
    </row>
    <row r="6" spans="1:7" ht="20.25">
      <c r="A6" s="134"/>
    </row>
    <row r="7" spans="1:7" ht="20.25">
      <c r="A7" s="131"/>
    </row>
    <row r="8" spans="1:7" ht="20.25">
      <c r="A8" s="135"/>
    </row>
    <row r="9" spans="1:7" ht="20.25">
      <c r="A9" s="135"/>
    </row>
    <row r="10" spans="1:7" ht="20.25">
      <c r="A10" s="135"/>
    </row>
    <row r="11" spans="1:7" ht="20.25">
      <c r="A11" s="135"/>
    </row>
    <row r="12" spans="1:7" ht="20.25">
      <c r="A12" s="135"/>
    </row>
    <row r="13" spans="1:7" ht="20.25">
      <c r="A13" s="135"/>
    </row>
    <row r="14" spans="1:7" ht="20.25">
      <c r="A14" s="135"/>
    </row>
    <row r="15" spans="1:7" ht="20.25">
      <c r="A15" s="135"/>
    </row>
    <row r="20" spans="1:1" ht="27.75">
      <c r="A20" s="136" t="s">
        <v>244</v>
      </c>
    </row>
    <row r="24" spans="1:1" ht="23.25">
      <c r="A24" s="137" t="s">
        <v>245</v>
      </c>
    </row>
    <row r="49" spans="1:1">
      <c r="A49" s="138"/>
    </row>
    <row r="56" spans="1:1">
      <c r="A56" s="139"/>
    </row>
  </sheetData>
  <printOptions horizontalCentered="1"/>
  <pageMargins left="7.874015748031496E-2" right="7.874015748031496E-2" top="7.874015748031496E-2" bottom="7.874015748031496E-2" header="0.23622047244094491" footer="0.19685039370078741"/>
  <pageSetup paperSize="9" scale="95" orientation="portrait" r:id="rId1"/>
  <headerFooter alignWithMargins="0">
    <oddFooter>&amp;CF.to
Direttore Generale per approvazione
Dott. Massimo Braganti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4"/>
  <sheetViews>
    <sheetView tabSelected="1" topLeftCell="A25" zoomScale="130" zoomScaleNormal="130" workbookViewId="0">
      <selection activeCell="C7" sqref="C7"/>
    </sheetView>
  </sheetViews>
  <sheetFormatPr defaultRowHeight="12.75"/>
  <cols>
    <col min="2" max="2" width="5.7109375" customWidth="1"/>
    <col min="3" max="3" width="48.7109375" customWidth="1"/>
    <col min="4" max="4" width="18.42578125" customWidth="1"/>
  </cols>
  <sheetData>
    <row r="1" spans="1:5" s="329" customFormat="1">
      <c r="A1" s="327" t="s">
        <v>387</v>
      </c>
      <c r="B1" s="328"/>
      <c r="D1" s="330"/>
      <c r="E1" s="331"/>
    </row>
    <row r="2" spans="1:5" s="334" customFormat="1">
      <c r="A2" s="332" t="s">
        <v>388</v>
      </c>
      <c r="B2" s="333"/>
      <c r="D2" s="335"/>
      <c r="E2" s="336"/>
    </row>
    <row r="3" spans="1:5" ht="15.75">
      <c r="A3" s="1"/>
      <c r="B3" s="1"/>
      <c r="C3" s="2"/>
      <c r="D3" s="2"/>
    </row>
    <row r="4" spans="1:5" ht="20.25">
      <c r="A4" s="298" t="s">
        <v>0</v>
      </c>
      <c r="B4" s="299"/>
      <c r="C4" s="299"/>
      <c r="D4" s="300"/>
    </row>
    <row r="5" spans="1:5" ht="13.5" thickBot="1">
      <c r="A5" s="3"/>
      <c r="B5" s="3"/>
      <c r="C5" s="4"/>
      <c r="D5" s="4"/>
    </row>
    <row r="6" spans="1:5" ht="25.5" customHeight="1">
      <c r="A6" s="295" t="s">
        <v>135</v>
      </c>
      <c r="B6" s="296"/>
      <c r="C6" s="297"/>
      <c r="D6" s="144" t="s">
        <v>246</v>
      </c>
    </row>
    <row r="7" spans="1:5">
      <c r="A7" s="58"/>
      <c r="B7" s="59"/>
      <c r="C7" s="59"/>
      <c r="D7" s="59"/>
    </row>
    <row r="8" spans="1:5">
      <c r="A8" s="5"/>
      <c r="B8" s="6"/>
      <c r="C8" s="7"/>
      <c r="D8" s="40"/>
    </row>
    <row r="9" spans="1:5">
      <c r="A9" s="8" t="s">
        <v>1</v>
      </c>
      <c r="B9" s="9"/>
      <c r="C9" s="10" t="s">
        <v>2</v>
      </c>
      <c r="D9" s="41"/>
    </row>
    <row r="10" spans="1:5">
      <c r="A10" s="8"/>
      <c r="B10" s="9"/>
      <c r="C10" s="11"/>
      <c r="D10" s="42"/>
    </row>
    <row r="11" spans="1:5">
      <c r="A11" s="8">
        <v>1</v>
      </c>
      <c r="B11" s="10" t="s">
        <v>3</v>
      </c>
      <c r="C11" s="10"/>
      <c r="D11" s="43">
        <v>25963699</v>
      </c>
    </row>
    <row r="12" spans="1:5">
      <c r="A12" s="12"/>
      <c r="B12" s="13" t="s">
        <v>4</v>
      </c>
      <c r="C12" s="13"/>
      <c r="D12" s="44">
        <v>22591836</v>
      </c>
    </row>
    <row r="13" spans="1:5">
      <c r="A13" s="8"/>
      <c r="B13" s="13" t="s">
        <v>5</v>
      </c>
      <c r="C13" s="13"/>
      <c r="D13" s="44">
        <v>237119</v>
      </c>
    </row>
    <row r="14" spans="1:5">
      <c r="A14" s="8"/>
      <c r="B14" s="14"/>
      <c r="C14" s="64" t="s">
        <v>6</v>
      </c>
      <c r="D14" s="44">
        <v>0</v>
      </c>
    </row>
    <row r="15" spans="1:5" ht="22.5">
      <c r="A15" s="12"/>
      <c r="B15" s="14"/>
      <c r="C15" s="64" t="s">
        <v>7</v>
      </c>
      <c r="D15" s="44">
        <v>0</v>
      </c>
    </row>
    <row r="16" spans="1:5" ht="22.5">
      <c r="A16" s="8"/>
      <c r="B16" s="14"/>
      <c r="C16" s="64" t="s">
        <v>8</v>
      </c>
      <c r="D16" s="44">
        <v>0</v>
      </c>
    </row>
    <row r="17" spans="1:4">
      <c r="A17" s="12"/>
      <c r="B17" s="14"/>
      <c r="C17" s="64" t="s">
        <v>9</v>
      </c>
      <c r="D17" s="44">
        <v>237119</v>
      </c>
    </row>
    <row r="18" spans="1:4">
      <c r="A18" s="12"/>
      <c r="B18" s="14"/>
      <c r="C18" s="64" t="s">
        <v>10</v>
      </c>
      <c r="D18" s="44">
        <v>0</v>
      </c>
    </row>
    <row r="19" spans="1:4">
      <c r="A19" s="8"/>
      <c r="B19" s="14"/>
      <c r="C19" s="64" t="s">
        <v>11</v>
      </c>
      <c r="D19" s="44">
        <v>0</v>
      </c>
    </row>
    <row r="20" spans="1:4">
      <c r="A20" s="12"/>
      <c r="B20" s="14" t="s">
        <v>12</v>
      </c>
      <c r="C20" s="13"/>
      <c r="D20" s="44">
        <v>3134744</v>
      </c>
    </row>
    <row r="21" spans="1:4">
      <c r="A21" s="12"/>
      <c r="B21" s="14"/>
      <c r="C21" s="13" t="s">
        <v>13</v>
      </c>
      <c r="D21" s="44">
        <v>1904808</v>
      </c>
    </row>
    <row r="22" spans="1:4">
      <c r="A22" s="12"/>
      <c r="B22" s="14"/>
      <c r="C22" s="13" t="s">
        <v>14</v>
      </c>
      <c r="D22" s="44">
        <v>413590</v>
      </c>
    </row>
    <row r="23" spans="1:4">
      <c r="A23" s="12"/>
      <c r="B23" s="14"/>
      <c r="C23" s="13" t="s">
        <v>15</v>
      </c>
      <c r="D23" s="44">
        <v>0</v>
      </c>
    </row>
    <row r="24" spans="1:4">
      <c r="A24" s="12"/>
      <c r="B24" s="14"/>
      <c r="C24" s="13" t="s">
        <v>16</v>
      </c>
      <c r="D24" s="44">
        <v>816346</v>
      </c>
    </row>
    <row r="25" spans="1:4">
      <c r="A25" s="12"/>
      <c r="B25" s="14" t="s">
        <v>17</v>
      </c>
      <c r="C25" s="13"/>
      <c r="D25" s="44">
        <v>0</v>
      </c>
    </row>
    <row r="26" spans="1:4">
      <c r="A26" s="8">
        <v>2</v>
      </c>
      <c r="B26" s="10" t="s">
        <v>18</v>
      </c>
      <c r="C26" s="10"/>
      <c r="D26" s="45">
        <v>0</v>
      </c>
    </row>
    <row r="27" spans="1:4">
      <c r="A27" s="8">
        <v>3</v>
      </c>
      <c r="B27" s="10" t="s">
        <v>19</v>
      </c>
      <c r="C27" s="10"/>
      <c r="D27" s="45">
        <v>6829153</v>
      </c>
    </row>
    <row r="28" spans="1:4">
      <c r="A28" s="8">
        <v>4</v>
      </c>
      <c r="B28" s="10" t="s">
        <v>20</v>
      </c>
      <c r="C28" s="10"/>
      <c r="D28" s="43">
        <v>80627860</v>
      </c>
    </row>
    <row r="29" spans="1:4">
      <c r="A29" s="8"/>
      <c r="B29" s="13" t="s">
        <v>21</v>
      </c>
      <c r="C29" s="15"/>
      <c r="D29" s="44">
        <v>78289860</v>
      </c>
    </row>
    <row r="30" spans="1:4">
      <c r="A30" s="12"/>
      <c r="B30" s="13" t="s">
        <v>22</v>
      </c>
      <c r="C30" s="15"/>
      <c r="D30" s="44">
        <v>1323000</v>
      </c>
    </row>
    <row r="31" spans="1:4">
      <c r="A31" s="8"/>
      <c r="B31" s="13" t="s">
        <v>23</v>
      </c>
      <c r="C31" s="15"/>
      <c r="D31" s="44">
        <v>1015000</v>
      </c>
    </row>
    <row r="32" spans="1:4">
      <c r="A32" s="8">
        <v>5</v>
      </c>
      <c r="B32" s="10" t="s">
        <v>24</v>
      </c>
      <c r="C32" s="10"/>
      <c r="D32" s="45">
        <v>446893</v>
      </c>
    </row>
    <row r="33" spans="1:4">
      <c r="A33" s="8">
        <v>6</v>
      </c>
      <c r="B33" s="10" t="s">
        <v>25</v>
      </c>
      <c r="C33" s="10"/>
      <c r="D33" s="45">
        <v>750000</v>
      </c>
    </row>
    <row r="34" spans="1:4">
      <c r="A34" s="8">
        <v>7</v>
      </c>
      <c r="B34" s="10" t="s">
        <v>26</v>
      </c>
      <c r="C34" s="10"/>
      <c r="D34" s="45">
        <v>4563050</v>
      </c>
    </row>
    <row r="35" spans="1:4">
      <c r="A35" s="8">
        <v>8</v>
      </c>
      <c r="B35" s="10" t="s">
        <v>27</v>
      </c>
      <c r="C35" s="10"/>
      <c r="D35" s="45">
        <v>0</v>
      </c>
    </row>
    <row r="36" spans="1:4">
      <c r="A36" s="8">
        <v>9</v>
      </c>
      <c r="B36" s="10" t="s">
        <v>28</v>
      </c>
      <c r="C36" s="10"/>
      <c r="D36" s="45">
        <v>214589</v>
      </c>
    </row>
    <row r="37" spans="1:4">
      <c r="A37" s="60" t="s">
        <v>29</v>
      </c>
      <c r="B37" s="61"/>
      <c r="C37" s="61"/>
      <c r="D37" s="46">
        <v>119395244</v>
      </c>
    </row>
    <row r="38" spans="1:4">
      <c r="A38" s="12"/>
      <c r="B38" s="16"/>
      <c r="C38" s="11"/>
      <c r="D38" s="47"/>
    </row>
    <row r="39" spans="1:4">
      <c r="A39" s="8" t="s">
        <v>30</v>
      </c>
      <c r="B39" s="9"/>
      <c r="C39" s="17" t="s">
        <v>31</v>
      </c>
      <c r="D39" s="48"/>
    </row>
    <row r="40" spans="1:4">
      <c r="A40" s="8">
        <v>1</v>
      </c>
      <c r="B40" s="10" t="s">
        <v>32</v>
      </c>
      <c r="C40" s="18"/>
      <c r="D40" s="48">
        <v>48342881</v>
      </c>
    </row>
    <row r="41" spans="1:4">
      <c r="A41" s="8"/>
      <c r="B41" s="13" t="s">
        <v>33</v>
      </c>
      <c r="C41" s="15"/>
      <c r="D41" s="44">
        <v>46881330</v>
      </c>
    </row>
    <row r="42" spans="1:4">
      <c r="A42" s="12"/>
      <c r="B42" s="13" t="s">
        <v>34</v>
      </c>
      <c r="C42" s="15"/>
      <c r="D42" s="44">
        <v>1461551</v>
      </c>
    </row>
    <row r="43" spans="1:4">
      <c r="A43" s="8">
        <v>2</v>
      </c>
      <c r="B43" s="10" t="s">
        <v>35</v>
      </c>
      <c r="C43" s="18"/>
      <c r="D43" s="48">
        <v>9064315</v>
      </c>
    </row>
    <row r="44" spans="1:4">
      <c r="A44" s="12"/>
      <c r="B44" s="14" t="s">
        <v>36</v>
      </c>
      <c r="C44" s="13"/>
      <c r="D44" s="44">
        <v>0</v>
      </c>
    </row>
    <row r="45" spans="1:4">
      <c r="A45" s="12"/>
      <c r="B45" s="14" t="s">
        <v>37</v>
      </c>
      <c r="C45" s="13"/>
      <c r="D45" s="44">
        <v>0</v>
      </c>
    </row>
    <row r="46" spans="1:4">
      <c r="A46" s="12"/>
      <c r="B46" s="14" t="s">
        <v>38</v>
      </c>
      <c r="C46" s="13"/>
      <c r="D46" s="44">
        <v>644400</v>
      </c>
    </row>
    <row r="47" spans="1:4">
      <c r="A47" s="12"/>
      <c r="B47" s="14" t="s">
        <v>39</v>
      </c>
      <c r="C47" s="13"/>
      <c r="D47" s="44">
        <v>0</v>
      </c>
    </row>
    <row r="48" spans="1:4">
      <c r="A48" s="12"/>
      <c r="B48" s="14" t="s">
        <v>40</v>
      </c>
      <c r="C48" s="13"/>
      <c r="D48" s="44">
        <v>0</v>
      </c>
    </row>
    <row r="49" spans="1:4">
      <c r="A49" s="12"/>
      <c r="B49" s="14" t="s">
        <v>41</v>
      </c>
      <c r="C49" s="13"/>
      <c r="D49" s="44">
        <v>0</v>
      </c>
    </row>
    <row r="50" spans="1:4">
      <c r="A50" s="12"/>
      <c r="B50" s="14" t="s">
        <v>42</v>
      </c>
      <c r="C50" s="13"/>
      <c r="D50" s="44">
        <v>2243706</v>
      </c>
    </row>
    <row r="51" spans="1:4">
      <c r="A51" s="12"/>
      <c r="B51" s="14" t="s">
        <v>43</v>
      </c>
      <c r="C51" s="13"/>
      <c r="D51" s="44">
        <v>0</v>
      </c>
    </row>
    <row r="52" spans="1:4">
      <c r="A52" s="12"/>
      <c r="B52" s="14" t="s">
        <v>44</v>
      </c>
      <c r="C52" s="13"/>
      <c r="D52" s="44">
        <v>652614</v>
      </c>
    </row>
    <row r="53" spans="1:4">
      <c r="A53" s="12"/>
      <c r="B53" s="14" t="s">
        <v>45</v>
      </c>
      <c r="C53" s="13"/>
      <c r="D53" s="44">
        <v>0</v>
      </c>
    </row>
    <row r="54" spans="1:4">
      <c r="A54" s="12"/>
      <c r="B54" s="14" t="s">
        <v>46</v>
      </c>
      <c r="C54" s="13"/>
      <c r="D54" s="44">
        <v>40000</v>
      </c>
    </row>
    <row r="55" spans="1:4">
      <c r="A55" s="12"/>
      <c r="B55" s="14" t="s">
        <v>47</v>
      </c>
      <c r="C55" s="13"/>
      <c r="D55" s="44">
        <v>0</v>
      </c>
    </row>
    <row r="56" spans="1:4">
      <c r="A56" s="12"/>
      <c r="B56" s="14" t="s">
        <v>48</v>
      </c>
      <c r="C56" s="13"/>
      <c r="D56" s="44">
        <v>1039000</v>
      </c>
    </row>
    <row r="57" spans="1:4">
      <c r="A57" s="12"/>
      <c r="B57" s="14" t="s">
        <v>49</v>
      </c>
      <c r="C57" s="13"/>
      <c r="D57" s="44">
        <v>642198</v>
      </c>
    </row>
    <row r="58" spans="1:4">
      <c r="A58" s="12"/>
      <c r="B58" s="14" t="s">
        <v>50</v>
      </c>
      <c r="C58" s="64"/>
      <c r="D58" s="44">
        <v>3702397</v>
      </c>
    </row>
    <row r="59" spans="1:4">
      <c r="A59" s="12"/>
      <c r="B59" s="14" t="s">
        <v>51</v>
      </c>
      <c r="C59" s="13"/>
      <c r="D59" s="44">
        <v>100000</v>
      </c>
    </row>
    <row r="60" spans="1:4">
      <c r="A60" s="12"/>
      <c r="B60" s="14" t="s">
        <v>52</v>
      </c>
      <c r="C60" s="13"/>
      <c r="D60" s="44">
        <v>0</v>
      </c>
    </row>
    <row r="61" spans="1:4">
      <c r="A61" s="8">
        <v>3</v>
      </c>
      <c r="B61" s="10" t="s">
        <v>53</v>
      </c>
      <c r="C61" s="18"/>
      <c r="D61" s="48">
        <v>9862363</v>
      </c>
    </row>
    <row r="62" spans="1:4">
      <c r="A62" s="12"/>
      <c r="B62" s="14" t="s">
        <v>54</v>
      </c>
      <c r="C62" s="13"/>
      <c r="D62" s="44">
        <v>9046443</v>
      </c>
    </row>
    <row r="63" spans="1:4">
      <c r="A63" s="12"/>
      <c r="B63" s="14" t="s">
        <v>55</v>
      </c>
      <c r="C63" s="64"/>
      <c r="D63" s="44">
        <v>665920</v>
      </c>
    </row>
    <row r="64" spans="1:4">
      <c r="A64" s="12"/>
      <c r="B64" s="14" t="s">
        <v>56</v>
      </c>
      <c r="C64" s="13"/>
      <c r="D64" s="44">
        <v>150000</v>
      </c>
    </row>
    <row r="65" spans="1:4">
      <c r="A65" s="8">
        <v>4</v>
      </c>
      <c r="B65" s="19" t="s">
        <v>57</v>
      </c>
      <c r="C65" s="18"/>
      <c r="D65" s="48">
        <v>4147745</v>
      </c>
    </row>
    <row r="66" spans="1:4">
      <c r="A66" s="8">
        <v>5</v>
      </c>
      <c r="B66" s="10" t="s">
        <v>58</v>
      </c>
      <c r="C66" s="10"/>
      <c r="D66" s="48">
        <v>915866</v>
      </c>
    </row>
    <row r="67" spans="1:4">
      <c r="A67" s="8">
        <v>6</v>
      </c>
      <c r="B67" s="10" t="s">
        <v>59</v>
      </c>
      <c r="C67" s="18"/>
      <c r="D67" s="48">
        <v>36381717</v>
      </c>
    </row>
    <row r="68" spans="1:4">
      <c r="A68" s="8"/>
      <c r="B68" s="13" t="s">
        <v>60</v>
      </c>
      <c r="C68" s="15"/>
      <c r="D68" s="44">
        <v>12264416</v>
      </c>
    </row>
    <row r="69" spans="1:4">
      <c r="A69" s="8"/>
      <c r="B69" s="13" t="s">
        <v>61</v>
      </c>
      <c r="C69" s="15"/>
      <c r="D69" s="44">
        <v>3280431</v>
      </c>
    </row>
    <row r="70" spans="1:4">
      <c r="A70" s="8"/>
      <c r="B70" s="13" t="s">
        <v>62</v>
      </c>
      <c r="C70" s="15"/>
      <c r="D70" s="44">
        <v>13483492</v>
      </c>
    </row>
    <row r="71" spans="1:4">
      <c r="A71" s="12"/>
      <c r="B71" s="13" t="s">
        <v>63</v>
      </c>
      <c r="C71" s="15"/>
      <c r="D71" s="44">
        <v>717502</v>
      </c>
    </row>
    <row r="72" spans="1:4">
      <c r="A72" s="12"/>
      <c r="B72" s="13" t="s">
        <v>64</v>
      </c>
      <c r="C72" s="15"/>
      <c r="D72" s="44">
        <v>6635876</v>
      </c>
    </row>
    <row r="73" spans="1:4">
      <c r="A73" s="140">
        <v>7</v>
      </c>
      <c r="B73" s="141" t="s">
        <v>65</v>
      </c>
      <c r="C73" s="142"/>
      <c r="D73" s="143">
        <v>1142944</v>
      </c>
    </row>
    <row r="74" spans="1:4">
      <c r="A74" s="8">
        <v>8</v>
      </c>
      <c r="B74" s="19" t="s">
        <v>66</v>
      </c>
      <c r="C74" s="10"/>
      <c r="D74" s="48">
        <v>4577956</v>
      </c>
    </row>
    <row r="75" spans="1:4">
      <c r="A75" s="8"/>
      <c r="B75" s="13" t="s">
        <v>67</v>
      </c>
      <c r="C75" s="15"/>
      <c r="D75" s="44">
        <v>37411</v>
      </c>
    </row>
    <row r="76" spans="1:4">
      <c r="A76" s="8"/>
      <c r="B76" s="13" t="s">
        <v>68</v>
      </c>
      <c r="C76" s="15"/>
      <c r="D76" s="44">
        <v>2373148</v>
      </c>
    </row>
    <row r="77" spans="1:4">
      <c r="A77" s="12"/>
      <c r="B77" s="13" t="s">
        <v>69</v>
      </c>
      <c r="C77" s="15"/>
      <c r="D77" s="44">
        <v>2167397</v>
      </c>
    </row>
    <row r="78" spans="1:4">
      <c r="A78" s="8">
        <v>9</v>
      </c>
      <c r="B78" s="19" t="s">
        <v>70</v>
      </c>
      <c r="C78" s="10"/>
      <c r="D78" s="48">
        <v>0</v>
      </c>
    </row>
    <row r="79" spans="1:4">
      <c r="A79" s="8">
        <v>10</v>
      </c>
      <c r="B79" s="10" t="s">
        <v>71</v>
      </c>
      <c r="C79" s="18"/>
      <c r="D79" s="48">
        <v>0</v>
      </c>
    </row>
    <row r="80" spans="1:4">
      <c r="A80" s="8"/>
      <c r="B80" s="13" t="s">
        <v>72</v>
      </c>
      <c r="C80" s="15"/>
      <c r="D80" s="44">
        <v>0</v>
      </c>
    </row>
    <row r="81" spans="1:4">
      <c r="A81" s="8"/>
      <c r="B81" s="13" t="s">
        <v>73</v>
      </c>
      <c r="C81" s="15"/>
      <c r="D81" s="44">
        <v>0</v>
      </c>
    </row>
    <row r="82" spans="1:4">
      <c r="A82" s="8">
        <v>11</v>
      </c>
      <c r="B82" s="10" t="s">
        <v>74</v>
      </c>
      <c r="C82" s="18"/>
      <c r="D82" s="48">
        <v>1867325</v>
      </c>
    </row>
    <row r="83" spans="1:4">
      <c r="A83" s="8"/>
      <c r="B83" s="13" t="s">
        <v>75</v>
      </c>
      <c r="C83" s="11"/>
      <c r="D83" s="44">
        <v>0</v>
      </c>
    </row>
    <row r="84" spans="1:4">
      <c r="A84" s="8"/>
      <c r="B84" s="13" t="s">
        <v>76</v>
      </c>
      <c r="C84" s="11"/>
      <c r="D84" s="44">
        <v>0</v>
      </c>
    </row>
    <row r="85" spans="1:4">
      <c r="A85" s="8"/>
      <c r="B85" s="13" t="s">
        <v>77</v>
      </c>
      <c r="C85" s="11"/>
      <c r="D85" s="44">
        <v>830000</v>
      </c>
    </row>
    <row r="86" spans="1:4">
      <c r="A86" s="8"/>
      <c r="B86" s="13" t="s">
        <v>78</v>
      </c>
      <c r="C86" s="11"/>
      <c r="D86" s="44">
        <v>1037325</v>
      </c>
    </row>
    <row r="87" spans="1:4">
      <c r="A87" s="60" t="s">
        <v>79</v>
      </c>
      <c r="B87" s="61"/>
      <c r="C87" s="61"/>
      <c r="D87" s="46">
        <v>116303112</v>
      </c>
    </row>
    <row r="88" spans="1:4" ht="13.5" thickBot="1">
      <c r="A88" s="20"/>
      <c r="B88" s="21"/>
      <c r="C88" s="22"/>
      <c r="D88" s="49"/>
    </row>
    <row r="89" spans="1:4" ht="13.5" thickBot="1">
      <c r="A89" s="62" t="s">
        <v>80</v>
      </c>
      <c r="B89" s="63"/>
      <c r="C89" s="63"/>
      <c r="D89" s="50">
        <v>3092132</v>
      </c>
    </row>
    <row r="90" spans="1:4">
      <c r="A90" s="23"/>
      <c r="B90" s="24"/>
      <c r="C90" s="25"/>
      <c r="D90" s="47"/>
    </row>
    <row r="91" spans="1:4">
      <c r="A91" s="8" t="s">
        <v>81</v>
      </c>
      <c r="B91" s="10" t="s">
        <v>82</v>
      </c>
      <c r="C91" s="18"/>
      <c r="D91" s="48"/>
    </row>
    <row r="92" spans="1:4">
      <c r="A92" s="26"/>
      <c r="B92" s="9" t="s">
        <v>83</v>
      </c>
      <c r="C92" s="27" t="s">
        <v>84</v>
      </c>
      <c r="D92" s="45">
        <v>0</v>
      </c>
    </row>
    <row r="93" spans="1:4">
      <c r="A93" s="26"/>
      <c r="B93" s="9" t="s">
        <v>85</v>
      </c>
      <c r="C93" s="27" t="s">
        <v>86</v>
      </c>
      <c r="D93" s="45">
        <v>237389</v>
      </c>
    </row>
    <row r="94" spans="1:4">
      <c r="A94" s="60" t="s">
        <v>87</v>
      </c>
      <c r="B94" s="61"/>
      <c r="C94" s="61" t="s">
        <v>88</v>
      </c>
      <c r="D94" s="46">
        <v>-237389</v>
      </c>
    </row>
    <row r="95" spans="1:4">
      <c r="A95" s="26"/>
      <c r="B95" s="28"/>
      <c r="C95" s="10"/>
      <c r="D95" s="48"/>
    </row>
    <row r="96" spans="1:4">
      <c r="A96" s="8" t="s">
        <v>89</v>
      </c>
      <c r="B96" s="10" t="s">
        <v>90</v>
      </c>
      <c r="C96" s="10"/>
      <c r="D96" s="48"/>
    </row>
    <row r="97" spans="1:4">
      <c r="A97" s="26"/>
      <c r="B97" s="9" t="s">
        <v>83</v>
      </c>
      <c r="C97" s="10" t="s">
        <v>91</v>
      </c>
      <c r="D97" s="45">
        <v>0</v>
      </c>
    </row>
    <row r="98" spans="1:4">
      <c r="A98" s="26"/>
      <c r="B98" s="9" t="s">
        <v>85</v>
      </c>
      <c r="C98" s="10" t="s">
        <v>92</v>
      </c>
      <c r="D98" s="45">
        <v>0</v>
      </c>
    </row>
    <row r="99" spans="1:4">
      <c r="A99" s="60" t="s">
        <v>93</v>
      </c>
      <c r="B99" s="61"/>
      <c r="C99" s="61" t="s">
        <v>88</v>
      </c>
      <c r="D99" s="46">
        <v>0</v>
      </c>
    </row>
    <row r="100" spans="1:4">
      <c r="A100" s="26"/>
      <c r="B100" s="28"/>
      <c r="C100" s="10"/>
      <c r="D100" s="51"/>
    </row>
    <row r="101" spans="1:4">
      <c r="A101" s="29" t="s">
        <v>94</v>
      </c>
      <c r="B101" s="10" t="s">
        <v>95</v>
      </c>
      <c r="C101" s="18"/>
      <c r="D101" s="51"/>
    </row>
    <row r="102" spans="1:4">
      <c r="A102" s="29"/>
      <c r="B102" s="30">
        <v>1</v>
      </c>
      <c r="C102" s="27" t="s">
        <v>96</v>
      </c>
      <c r="D102" s="51">
        <v>0</v>
      </c>
    </row>
    <row r="103" spans="1:4">
      <c r="A103" s="29"/>
      <c r="B103" s="30"/>
      <c r="C103" s="13" t="s">
        <v>97</v>
      </c>
      <c r="D103" s="44">
        <v>0</v>
      </c>
    </row>
    <row r="104" spans="1:4">
      <c r="A104" s="29"/>
      <c r="B104" s="30"/>
      <c r="C104" s="13" t="s">
        <v>98</v>
      </c>
      <c r="D104" s="44">
        <v>0</v>
      </c>
    </row>
    <row r="105" spans="1:4">
      <c r="A105" s="29"/>
      <c r="B105" s="30">
        <v>2</v>
      </c>
      <c r="C105" s="10" t="s">
        <v>99</v>
      </c>
      <c r="D105" s="51">
        <v>0</v>
      </c>
    </row>
    <row r="106" spans="1:4">
      <c r="A106" s="29"/>
      <c r="B106" s="30"/>
      <c r="C106" s="13" t="s">
        <v>100</v>
      </c>
      <c r="D106" s="44">
        <v>0</v>
      </c>
    </row>
    <row r="107" spans="1:4">
      <c r="A107" s="29"/>
      <c r="B107" s="30"/>
      <c r="C107" s="13" t="s">
        <v>101</v>
      </c>
      <c r="D107" s="44">
        <v>0</v>
      </c>
    </row>
    <row r="108" spans="1:4">
      <c r="A108" s="60" t="s">
        <v>102</v>
      </c>
      <c r="B108" s="61"/>
      <c r="C108" s="61" t="s">
        <v>103</v>
      </c>
      <c r="D108" s="53">
        <v>0</v>
      </c>
    </row>
    <row r="109" spans="1:4" ht="13.5" thickBot="1">
      <c r="A109" s="31"/>
      <c r="B109" s="32"/>
      <c r="C109" s="33"/>
      <c r="D109" s="54"/>
    </row>
    <row r="110" spans="1:4" ht="13.5" thickBot="1">
      <c r="A110" s="62" t="s">
        <v>104</v>
      </c>
      <c r="B110" s="63"/>
      <c r="C110" s="63"/>
      <c r="D110" s="55">
        <v>2854743</v>
      </c>
    </row>
    <row r="111" spans="1:4">
      <c r="A111" s="12"/>
      <c r="B111" s="16"/>
      <c r="C111" s="34"/>
      <c r="D111" s="56"/>
    </row>
    <row r="112" spans="1:4">
      <c r="A112" s="29" t="s">
        <v>105</v>
      </c>
      <c r="B112" s="10" t="s">
        <v>106</v>
      </c>
      <c r="C112" s="18"/>
      <c r="D112" s="51"/>
    </row>
    <row r="113" spans="1:4">
      <c r="A113" s="29"/>
      <c r="B113" s="30" t="s">
        <v>83</v>
      </c>
      <c r="C113" s="27" t="s">
        <v>107</v>
      </c>
      <c r="D113" s="51">
        <v>2794743</v>
      </c>
    </row>
    <row r="114" spans="1:4">
      <c r="A114" s="12"/>
      <c r="B114" s="14"/>
      <c r="C114" s="13" t="s">
        <v>108</v>
      </c>
      <c r="D114" s="44">
        <v>2441911</v>
      </c>
    </row>
    <row r="115" spans="1:4">
      <c r="A115" s="12"/>
      <c r="B115" s="14"/>
      <c r="C115" s="13" t="s">
        <v>109</v>
      </c>
      <c r="D115" s="44">
        <v>264832</v>
      </c>
    </row>
    <row r="116" spans="1:4">
      <c r="A116" s="12"/>
      <c r="B116" s="14"/>
      <c r="C116" s="13" t="s">
        <v>110</v>
      </c>
      <c r="D116" s="44">
        <v>88000</v>
      </c>
    </row>
    <row r="117" spans="1:4">
      <c r="A117" s="12"/>
      <c r="B117" s="14"/>
      <c r="C117" s="13" t="s">
        <v>111</v>
      </c>
      <c r="D117" s="44">
        <v>0</v>
      </c>
    </row>
    <row r="118" spans="1:4">
      <c r="A118" s="29"/>
      <c r="B118" s="30" t="s">
        <v>85</v>
      </c>
      <c r="C118" s="10" t="s">
        <v>112</v>
      </c>
      <c r="D118" s="48">
        <v>60000</v>
      </c>
    </row>
    <row r="119" spans="1:4">
      <c r="A119" s="29"/>
      <c r="B119" s="30" t="s">
        <v>113</v>
      </c>
      <c r="C119" s="35" t="s">
        <v>114</v>
      </c>
      <c r="D119" s="48">
        <v>0</v>
      </c>
    </row>
    <row r="120" spans="1:4">
      <c r="A120" s="60" t="s">
        <v>115</v>
      </c>
      <c r="B120" s="61"/>
      <c r="C120" s="61" t="s">
        <v>103</v>
      </c>
      <c r="D120" s="53">
        <v>2854743</v>
      </c>
    </row>
    <row r="121" spans="1:4">
      <c r="A121" s="12"/>
      <c r="B121" s="16"/>
      <c r="C121" s="11"/>
      <c r="D121" s="52"/>
    </row>
    <row r="122" spans="1:4" ht="13.5" thickBot="1">
      <c r="A122" s="36" t="s">
        <v>116</v>
      </c>
      <c r="B122" s="37"/>
      <c r="C122" s="38"/>
      <c r="D122" s="57">
        <v>0</v>
      </c>
    </row>
    <row r="124" spans="1:4">
      <c r="A124" s="39"/>
      <c r="B124" s="39"/>
      <c r="C124" s="39"/>
      <c r="D124" s="39"/>
    </row>
  </sheetData>
  <mergeCells count="2">
    <mergeCell ref="A6:C6"/>
    <mergeCell ref="A4:D4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85" fitToHeight="3" orientation="landscape" r:id="rId1"/>
  <rowBreaks count="1" manualBreakCount="1">
    <brk id="7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1"/>
  <sheetViews>
    <sheetView topLeftCell="A49" zoomScaleNormal="100" workbookViewId="0">
      <selection activeCell="H79" sqref="H79"/>
    </sheetView>
  </sheetViews>
  <sheetFormatPr defaultRowHeight="12.75"/>
  <cols>
    <col min="1" max="1" width="9.140625" style="145" customWidth="1"/>
    <col min="2" max="2" width="12.7109375" style="145" customWidth="1"/>
    <col min="3" max="3" width="15.7109375" style="145" customWidth="1"/>
    <col min="4" max="4" width="12.7109375" style="145" customWidth="1"/>
    <col min="5" max="5" width="17.140625" style="145" customWidth="1"/>
    <col min="6" max="6" width="10.140625" style="145" customWidth="1"/>
    <col min="7" max="7" width="21.85546875" style="145" customWidth="1"/>
    <col min="8" max="8" width="14.28515625" style="184" customWidth="1"/>
    <col min="9" max="9" width="12.140625" style="145" customWidth="1"/>
    <col min="10" max="10" width="13.7109375" style="145" customWidth="1"/>
    <col min="11" max="11" width="15.42578125" style="145" customWidth="1"/>
    <col min="12" max="12" width="11.140625" style="145" customWidth="1"/>
    <col min="13" max="13" width="9.140625" style="145"/>
    <col min="14" max="14" width="11.28515625" style="145" customWidth="1"/>
    <col min="15" max="17" width="9.140625" style="145"/>
    <col min="18" max="18" width="14.42578125" style="145" customWidth="1"/>
    <col min="19" max="256" width="9.140625" style="145"/>
    <col min="257" max="257" width="9.140625" style="145" customWidth="1"/>
    <col min="258" max="258" width="12.7109375" style="145" customWidth="1"/>
    <col min="259" max="259" width="15.7109375" style="145" customWidth="1"/>
    <col min="260" max="260" width="9.42578125" style="145" customWidth="1"/>
    <col min="261" max="261" width="17.140625" style="145" customWidth="1"/>
    <col min="262" max="262" width="10.140625" style="145" customWidth="1"/>
    <col min="263" max="263" width="21.85546875" style="145" customWidth="1"/>
    <col min="264" max="264" width="14.28515625" style="145" customWidth="1"/>
    <col min="265" max="265" width="12.140625" style="145" customWidth="1"/>
    <col min="266" max="266" width="13.7109375" style="145" customWidth="1"/>
    <col min="267" max="267" width="14.85546875" style="145" customWidth="1"/>
    <col min="268" max="512" width="9.140625" style="145"/>
    <col min="513" max="513" width="9.140625" style="145" customWidth="1"/>
    <col min="514" max="514" width="12.7109375" style="145" customWidth="1"/>
    <col min="515" max="515" width="15.7109375" style="145" customWidth="1"/>
    <col min="516" max="516" width="9.42578125" style="145" customWidth="1"/>
    <col min="517" max="517" width="17.140625" style="145" customWidth="1"/>
    <col min="518" max="518" width="10.140625" style="145" customWidth="1"/>
    <col min="519" max="519" width="21.85546875" style="145" customWidth="1"/>
    <col min="520" max="520" width="14.28515625" style="145" customWidth="1"/>
    <col min="521" max="521" width="12.140625" style="145" customWidth="1"/>
    <col min="522" max="522" width="13.7109375" style="145" customWidth="1"/>
    <col min="523" max="523" width="14.85546875" style="145" customWidth="1"/>
    <col min="524" max="768" width="9.140625" style="145"/>
    <col min="769" max="769" width="9.140625" style="145" customWidth="1"/>
    <col min="770" max="770" width="12.7109375" style="145" customWidth="1"/>
    <col min="771" max="771" width="15.7109375" style="145" customWidth="1"/>
    <col min="772" max="772" width="9.42578125" style="145" customWidth="1"/>
    <col min="773" max="773" width="17.140625" style="145" customWidth="1"/>
    <col min="774" max="774" width="10.140625" style="145" customWidth="1"/>
    <col min="775" max="775" width="21.85546875" style="145" customWidth="1"/>
    <col min="776" max="776" width="14.28515625" style="145" customWidth="1"/>
    <col min="777" max="777" width="12.140625" style="145" customWidth="1"/>
    <col min="778" max="778" width="13.7109375" style="145" customWidth="1"/>
    <col min="779" max="779" width="14.85546875" style="145" customWidth="1"/>
    <col min="780" max="1024" width="9.140625" style="145"/>
    <col min="1025" max="1025" width="9.140625" style="145" customWidth="1"/>
    <col min="1026" max="1026" width="12.7109375" style="145" customWidth="1"/>
    <col min="1027" max="1027" width="15.7109375" style="145" customWidth="1"/>
    <col min="1028" max="1028" width="9.42578125" style="145" customWidth="1"/>
    <col min="1029" max="1029" width="17.140625" style="145" customWidth="1"/>
    <col min="1030" max="1030" width="10.140625" style="145" customWidth="1"/>
    <col min="1031" max="1031" width="21.85546875" style="145" customWidth="1"/>
    <col min="1032" max="1032" width="14.28515625" style="145" customWidth="1"/>
    <col min="1033" max="1033" width="12.140625" style="145" customWidth="1"/>
    <col min="1034" max="1034" width="13.7109375" style="145" customWidth="1"/>
    <col min="1035" max="1035" width="14.85546875" style="145" customWidth="1"/>
    <col min="1036" max="1280" width="9.140625" style="145"/>
    <col min="1281" max="1281" width="9.140625" style="145" customWidth="1"/>
    <col min="1282" max="1282" width="12.7109375" style="145" customWidth="1"/>
    <col min="1283" max="1283" width="15.7109375" style="145" customWidth="1"/>
    <col min="1284" max="1284" width="9.42578125" style="145" customWidth="1"/>
    <col min="1285" max="1285" width="17.140625" style="145" customWidth="1"/>
    <col min="1286" max="1286" width="10.140625" style="145" customWidth="1"/>
    <col min="1287" max="1287" width="21.85546875" style="145" customWidth="1"/>
    <col min="1288" max="1288" width="14.28515625" style="145" customWidth="1"/>
    <col min="1289" max="1289" width="12.140625" style="145" customWidth="1"/>
    <col min="1290" max="1290" width="13.7109375" style="145" customWidth="1"/>
    <col min="1291" max="1291" width="14.85546875" style="145" customWidth="1"/>
    <col min="1292" max="1536" width="9.140625" style="145"/>
    <col min="1537" max="1537" width="9.140625" style="145" customWidth="1"/>
    <col min="1538" max="1538" width="12.7109375" style="145" customWidth="1"/>
    <col min="1539" max="1539" width="15.7109375" style="145" customWidth="1"/>
    <col min="1540" max="1540" width="9.42578125" style="145" customWidth="1"/>
    <col min="1541" max="1541" width="17.140625" style="145" customWidth="1"/>
    <col min="1542" max="1542" width="10.140625" style="145" customWidth="1"/>
    <col min="1543" max="1543" width="21.85546875" style="145" customWidth="1"/>
    <col min="1544" max="1544" width="14.28515625" style="145" customWidth="1"/>
    <col min="1545" max="1545" width="12.140625" style="145" customWidth="1"/>
    <col min="1546" max="1546" width="13.7109375" style="145" customWidth="1"/>
    <col min="1547" max="1547" width="14.85546875" style="145" customWidth="1"/>
    <col min="1548" max="1792" width="9.140625" style="145"/>
    <col min="1793" max="1793" width="9.140625" style="145" customWidth="1"/>
    <col min="1794" max="1794" width="12.7109375" style="145" customWidth="1"/>
    <col min="1795" max="1795" width="15.7109375" style="145" customWidth="1"/>
    <col min="1796" max="1796" width="9.42578125" style="145" customWidth="1"/>
    <col min="1797" max="1797" width="17.140625" style="145" customWidth="1"/>
    <col min="1798" max="1798" width="10.140625" style="145" customWidth="1"/>
    <col min="1799" max="1799" width="21.85546875" style="145" customWidth="1"/>
    <col min="1800" max="1800" width="14.28515625" style="145" customWidth="1"/>
    <col min="1801" max="1801" width="12.140625" style="145" customWidth="1"/>
    <col min="1802" max="1802" width="13.7109375" style="145" customWidth="1"/>
    <col min="1803" max="1803" width="14.85546875" style="145" customWidth="1"/>
    <col min="1804" max="2048" width="9.140625" style="145"/>
    <col min="2049" max="2049" width="9.140625" style="145" customWidth="1"/>
    <col min="2050" max="2050" width="12.7109375" style="145" customWidth="1"/>
    <col min="2051" max="2051" width="15.7109375" style="145" customWidth="1"/>
    <col min="2052" max="2052" width="9.42578125" style="145" customWidth="1"/>
    <col min="2053" max="2053" width="17.140625" style="145" customWidth="1"/>
    <col min="2054" max="2054" width="10.140625" style="145" customWidth="1"/>
    <col min="2055" max="2055" width="21.85546875" style="145" customWidth="1"/>
    <col min="2056" max="2056" width="14.28515625" style="145" customWidth="1"/>
    <col min="2057" max="2057" width="12.140625" style="145" customWidth="1"/>
    <col min="2058" max="2058" width="13.7109375" style="145" customWidth="1"/>
    <col min="2059" max="2059" width="14.85546875" style="145" customWidth="1"/>
    <col min="2060" max="2304" width="9.140625" style="145"/>
    <col min="2305" max="2305" width="9.140625" style="145" customWidth="1"/>
    <col min="2306" max="2306" width="12.7109375" style="145" customWidth="1"/>
    <col min="2307" max="2307" width="15.7109375" style="145" customWidth="1"/>
    <col min="2308" max="2308" width="9.42578125" style="145" customWidth="1"/>
    <col min="2309" max="2309" width="17.140625" style="145" customWidth="1"/>
    <col min="2310" max="2310" width="10.140625" style="145" customWidth="1"/>
    <col min="2311" max="2311" width="21.85546875" style="145" customWidth="1"/>
    <col min="2312" max="2312" width="14.28515625" style="145" customWidth="1"/>
    <col min="2313" max="2313" width="12.140625" style="145" customWidth="1"/>
    <col min="2314" max="2314" width="13.7109375" style="145" customWidth="1"/>
    <col min="2315" max="2315" width="14.85546875" style="145" customWidth="1"/>
    <col min="2316" max="2560" width="9.140625" style="145"/>
    <col min="2561" max="2561" width="9.140625" style="145" customWidth="1"/>
    <col min="2562" max="2562" width="12.7109375" style="145" customWidth="1"/>
    <col min="2563" max="2563" width="15.7109375" style="145" customWidth="1"/>
    <col min="2564" max="2564" width="9.42578125" style="145" customWidth="1"/>
    <col min="2565" max="2565" width="17.140625" style="145" customWidth="1"/>
    <col min="2566" max="2566" width="10.140625" style="145" customWidth="1"/>
    <col min="2567" max="2567" width="21.85546875" style="145" customWidth="1"/>
    <col min="2568" max="2568" width="14.28515625" style="145" customWidth="1"/>
    <col min="2569" max="2569" width="12.140625" style="145" customWidth="1"/>
    <col min="2570" max="2570" width="13.7109375" style="145" customWidth="1"/>
    <col min="2571" max="2571" width="14.85546875" style="145" customWidth="1"/>
    <col min="2572" max="2816" width="9.140625" style="145"/>
    <col min="2817" max="2817" width="9.140625" style="145" customWidth="1"/>
    <col min="2818" max="2818" width="12.7109375" style="145" customWidth="1"/>
    <col min="2819" max="2819" width="15.7109375" style="145" customWidth="1"/>
    <col min="2820" max="2820" width="9.42578125" style="145" customWidth="1"/>
    <col min="2821" max="2821" width="17.140625" style="145" customWidth="1"/>
    <col min="2822" max="2822" width="10.140625" style="145" customWidth="1"/>
    <col min="2823" max="2823" width="21.85546875" style="145" customWidth="1"/>
    <col min="2824" max="2824" width="14.28515625" style="145" customWidth="1"/>
    <col min="2825" max="2825" width="12.140625" style="145" customWidth="1"/>
    <col min="2826" max="2826" width="13.7109375" style="145" customWidth="1"/>
    <col min="2827" max="2827" width="14.85546875" style="145" customWidth="1"/>
    <col min="2828" max="3072" width="9.140625" style="145"/>
    <col min="3073" max="3073" width="9.140625" style="145" customWidth="1"/>
    <col min="3074" max="3074" width="12.7109375" style="145" customWidth="1"/>
    <col min="3075" max="3075" width="15.7109375" style="145" customWidth="1"/>
    <col min="3076" max="3076" width="9.42578125" style="145" customWidth="1"/>
    <col min="3077" max="3077" width="17.140625" style="145" customWidth="1"/>
    <col min="3078" max="3078" width="10.140625" style="145" customWidth="1"/>
    <col min="3079" max="3079" width="21.85546875" style="145" customWidth="1"/>
    <col min="3080" max="3080" width="14.28515625" style="145" customWidth="1"/>
    <col min="3081" max="3081" width="12.140625" style="145" customWidth="1"/>
    <col min="3082" max="3082" width="13.7109375" style="145" customWidth="1"/>
    <col min="3083" max="3083" width="14.85546875" style="145" customWidth="1"/>
    <col min="3084" max="3328" width="9.140625" style="145"/>
    <col min="3329" max="3329" width="9.140625" style="145" customWidth="1"/>
    <col min="3330" max="3330" width="12.7109375" style="145" customWidth="1"/>
    <col min="3331" max="3331" width="15.7109375" style="145" customWidth="1"/>
    <col min="3332" max="3332" width="9.42578125" style="145" customWidth="1"/>
    <col min="3333" max="3333" width="17.140625" style="145" customWidth="1"/>
    <col min="3334" max="3334" width="10.140625" style="145" customWidth="1"/>
    <col min="3335" max="3335" width="21.85546875" style="145" customWidth="1"/>
    <col min="3336" max="3336" width="14.28515625" style="145" customWidth="1"/>
    <col min="3337" max="3337" width="12.140625" style="145" customWidth="1"/>
    <col min="3338" max="3338" width="13.7109375" style="145" customWidth="1"/>
    <col min="3339" max="3339" width="14.85546875" style="145" customWidth="1"/>
    <col min="3340" max="3584" width="9.140625" style="145"/>
    <col min="3585" max="3585" width="9.140625" style="145" customWidth="1"/>
    <col min="3586" max="3586" width="12.7109375" style="145" customWidth="1"/>
    <col min="3587" max="3587" width="15.7109375" style="145" customWidth="1"/>
    <col min="3588" max="3588" width="9.42578125" style="145" customWidth="1"/>
    <col min="3589" max="3589" width="17.140625" style="145" customWidth="1"/>
    <col min="3590" max="3590" width="10.140625" style="145" customWidth="1"/>
    <col min="3591" max="3591" width="21.85546875" style="145" customWidth="1"/>
    <col min="3592" max="3592" width="14.28515625" style="145" customWidth="1"/>
    <col min="3593" max="3593" width="12.140625" style="145" customWidth="1"/>
    <col min="3594" max="3594" width="13.7109375" style="145" customWidth="1"/>
    <col min="3595" max="3595" width="14.85546875" style="145" customWidth="1"/>
    <col min="3596" max="3840" width="9.140625" style="145"/>
    <col min="3841" max="3841" width="9.140625" style="145" customWidth="1"/>
    <col min="3842" max="3842" width="12.7109375" style="145" customWidth="1"/>
    <col min="3843" max="3843" width="15.7109375" style="145" customWidth="1"/>
    <col min="3844" max="3844" width="9.42578125" style="145" customWidth="1"/>
    <col min="3845" max="3845" width="17.140625" style="145" customWidth="1"/>
    <col min="3846" max="3846" width="10.140625" style="145" customWidth="1"/>
    <col min="3847" max="3847" width="21.85546875" style="145" customWidth="1"/>
    <col min="3848" max="3848" width="14.28515625" style="145" customWidth="1"/>
    <col min="3849" max="3849" width="12.140625" style="145" customWidth="1"/>
    <col min="3850" max="3850" width="13.7109375" style="145" customWidth="1"/>
    <col min="3851" max="3851" width="14.85546875" style="145" customWidth="1"/>
    <col min="3852" max="4096" width="9.140625" style="145"/>
    <col min="4097" max="4097" width="9.140625" style="145" customWidth="1"/>
    <col min="4098" max="4098" width="12.7109375" style="145" customWidth="1"/>
    <col min="4099" max="4099" width="15.7109375" style="145" customWidth="1"/>
    <col min="4100" max="4100" width="9.42578125" style="145" customWidth="1"/>
    <col min="4101" max="4101" width="17.140625" style="145" customWidth="1"/>
    <col min="4102" max="4102" width="10.140625" style="145" customWidth="1"/>
    <col min="4103" max="4103" width="21.85546875" style="145" customWidth="1"/>
    <col min="4104" max="4104" width="14.28515625" style="145" customWidth="1"/>
    <col min="4105" max="4105" width="12.140625" style="145" customWidth="1"/>
    <col min="4106" max="4106" width="13.7109375" style="145" customWidth="1"/>
    <col min="4107" max="4107" width="14.85546875" style="145" customWidth="1"/>
    <col min="4108" max="4352" width="9.140625" style="145"/>
    <col min="4353" max="4353" width="9.140625" style="145" customWidth="1"/>
    <col min="4354" max="4354" width="12.7109375" style="145" customWidth="1"/>
    <col min="4355" max="4355" width="15.7109375" style="145" customWidth="1"/>
    <col min="4356" max="4356" width="9.42578125" style="145" customWidth="1"/>
    <col min="4357" max="4357" width="17.140625" style="145" customWidth="1"/>
    <col min="4358" max="4358" width="10.140625" style="145" customWidth="1"/>
    <col min="4359" max="4359" width="21.85546875" style="145" customWidth="1"/>
    <col min="4360" max="4360" width="14.28515625" style="145" customWidth="1"/>
    <col min="4361" max="4361" width="12.140625" style="145" customWidth="1"/>
    <col min="4362" max="4362" width="13.7109375" style="145" customWidth="1"/>
    <col min="4363" max="4363" width="14.85546875" style="145" customWidth="1"/>
    <col min="4364" max="4608" width="9.140625" style="145"/>
    <col min="4609" max="4609" width="9.140625" style="145" customWidth="1"/>
    <col min="4610" max="4610" width="12.7109375" style="145" customWidth="1"/>
    <col min="4611" max="4611" width="15.7109375" style="145" customWidth="1"/>
    <col min="4612" max="4612" width="9.42578125" style="145" customWidth="1"/>
    <col min="4613" max="4613" width="17.140625" style="145" customWidth="1"/>
    <col min="4614" max="4614" width="10.140625" style="145" customWidth="1"/>
    <col min="4615" max="4615" width="21.85546875" style="145" customWidth="1"/>
    <col min="4616" max="4616" width="14.28515625" style="145" customWidth="1"/>
    <col min="4617" max="4617" width="12.140625" style="145" customWidth="1"/>
    <col min="4618" max="4618" width="13.7109375" style="145" customWidth="1"/>
    <col min="4619" max="4619" width="14.85546875" style="145" customWidth="1"/>
    <col min="4620" max="4864" width="9.140625" style="145"/>
    <col min="4865" max="4865" width="9.140625" style="145" customWidth="1"/>
    <col min="4866" max="4866" width="12.7109375" style="145" customWidth="1"/>
    <col min="4867" max="4867" width="15.7109375" style="145" customWidth="1"/>
    <col min="4868" max="4868" width="9.42578125" style="145" customWidth="1"/>
    <col min="4869" max="4869" width="17.140625" style="145" customWidth="1"/>
    <col min="4870" max="4870" width="10.140625" style="145" customWidth="1"/>
    <col min="4871" max="4871" width="21.85546875" style="145" customWidth="1"/>
    <col min="4872" max="4872" width="14.28515625" style="145" customWidth="1"/>
    <col min="4873" max="4873" width="12.140625" style="145" customWidth="1"/>
    <col min="4874" max="4874" width="13.7109375" style="145" customWidth="1"/>
    <col min="4875" max="4875" width="14.85546875" style="145" customWidth="1"/>
    <col min="4876" max="5120" width="9.140625" style="145"/>
    <col min="5121" max="5121" width="9.140625" style="145" customWidth="1"/>
    <col min="5122" max="5122" width="12.7109375" style="145" customWidth="1"/>
    <col min="5123" max="5123" width="15.7109375" style="145" customWidth="1"/>
    <col min="5124" max="5124" width="9.42578125" style="145" customWidth="1"/>
    <col min="5125" max="5125" width="17.140625" style="145" customWidth="1"/>
    <col min="5126" max="5126" width="10.140625" style="145" customWidth="1"/>
    <col min="5127" max="5127" width="21.85546875" style="145" customWidth="1"/>
    <col min="5128" max="5128" width="14.28515625" style="145" customWidth="1"/>
    <col min="5129" max="5129" width="12.140625" style="145" customWidth="1"/>
    <col min="5130" max="5130" width="13.7109375" style="145" customWidth="1"/>
    <col min="5131" max="5131" width="14.85546875" style="145" customWidth="1"/>
    <col min="5132" max="5376" width="9.140625" style="145"/>
    <col min="5377" max="5377" width="9.140625" style="145" customWidth="1"/>
    <col min="5378" max="5378" width="12.7109375" style="145" customWidth="1"/>
    <col min="5379" max="5379" width="15.7109375" style="145" customWidth="1"/>
    <col min="5380" max="5380" width="9.42578125" style="145" customWidth="1"/>
    <col min="5381" max="5381" width="17.140625" style="145" customWidth="1"/>
    <col min="5382" max="5382" width="10.140625" style="145" customWidth="1"/>
    <col min="5383" max="5383" width="21.85546875" style="145" customWidth="1"/>
    <col min="5384" max="5384" width="14.28515625" style="145" customWidth="1"/>
    <col min="5385" max="5385" width="12.140625" style="145" customWidth="1"/>
    <col min="5386" max="5386" width="13.7109375" style="145" customWidth="1"/>
    <col min="5387" max="5387" width="14.85546875" style="145" customWidth="1"/>
    <col min="5388" max="5632" width="9.140625" style="145"/>
    <col min="5633" max="5633" width="9.140625" style="145" customWidth="1"/>
    <col min="5634" max="5634" width="12.7109375" style="145" customWidth="1"/>
    <col min="5635" max="5635" width="15.7109375" style="145" customWidth="1"/>
    <col min="5636" max="5636" width="9.42578125" style="145" customWidth="1"/>
    <col min="5637" max="5637" width="17.140625" style="145" customWidth="1"/>
    <col min="5638" max="5638" width="10.140625" style="145" customWidth="1"/>
    <col min="5639" max="5639" width="21.85546875" style="145" customWidth="1"/>
    <col min="5640" max="5640" width="14.28515625" style="145" customWidth="1"/>
    <col min="5641" max="5641" width="12.140625" style="145" customWidth="1"/>
    <col min="5642" max="5642" width="13.7109375" style="145" customWidth="1"/>
    <col min="5643" max="5643" width="14.85546875" style="145" customWidth="1"/>
    <col min="5644" max="5888" width="9.140625" style="145"/>
    <col min="5889" max="5889" width="9.140625" style="145" customWidth="1"/>
    <col min="5890" max="5890" width="12.7109375" style="145" customWidth="1"/>
    <col min="5891" max="5891" width="15.7109375" style="145" customWidth="1"/>
    <col min="5892" max="5892" width="9.42578125" style="145" customWidth="1"/>
    <col min="5893" max="5893" width="17.140625" style="145" customWidth="1"/>
    <col min="5894" max="5894" width="10.140625" style="145" customWidth="1"/>
    <col min="5895" max="5895" width="21.85546875" style="145" customWidth="1"/>
    <col min="5896" max="5896" width="14.28515625" style="145" customWidth="1"/>
    <col min="5897" max="5897" width="12.140625" style="145" customWidth="1"/>
    <col min="5898" max="5898" width="13.7109375" style="145" customWidth="1"/>
    <col min="5899" max="5899" width="14.85546875" style="145" customWidth="1"/>
    <col min="5900" max="6144" width="9.140625" style="145"/>
    <col min="6145" max="6145" width="9.140625" style="145" customWidth="1"/>
    <col min="6146" max="6146" width="12.7109375" style="145" customWidth="1"/>
    <col min="6147" max="6147" width="15.7109375" style="145" customWidth="1"/>
    <col min="6148" max="6148" width="9.42578125" style="145" customWidth="1"/>
    <col min="6149" max="6149" width="17.140625" style="145" customWidth="1"/>
    <col min="6150" max="6150" width="10.140625" style="145" customWidth="1"/>
    <col min="6151" max="6151" width="21.85546875" style="145" customWidth="1"/>
    <col min="6152" max="6152" width="14.28515625" style="145" customWidth="1"/>
    <col min="6153" max="6153" width="12.140625" style="145" customWidth="1"/>
    <col min="6154" max="6154" width="13.7109375" style="145" customWidth="1"/>
    <col min="6155" max="6155" width="14.85546875" style="145" customWidth="1"/>
    <col min="6156" max="6400" width="9.140625" style="145"/>
    <col min="6401" max="6401" width="9.140625" style="145" customWidth="1"/>
    <col min="6402" max="6402" width="12.7109375" style="145" customWidth="1"/>
    <col min="6403" max="6403" width="15.7109375" style="145" customWidth="1"/>
    <col min="6404" max="6404" width="9.42578125" style="145" customWidth="1"/>
    <col min="6405" max="6405" width="17.140625" style="145" customWidth="1"/>
    <col min="6406" max="6406" width="10.140625" style="145" customWidth="1"/>
    <col min="6407" max="6407" width="21.85546875" style="145" customWidth="1"/>
    <col min="6408" max="6408" width="14.28515625" style="145" customWidth="1"/>
    <col min="6409" max="6409" width="12.140625" style="145" customWidth="1"/>
    <col min="6410" max="6410" width="13.7109375" style="145" customWidth="1"/>
    <col min="6411" max="6411" width="14.85546875" style="145" customWidth="1"/>
    <col min="6412" max="6656" width="9.140625" style="145"/>
    <col min="6657" max="6657" width="9.140625" style="145" customWidth="1"/>
    <col min="6658" max="6658" width="12.7109375" style="145" customWidth="1"/>
    <col min="6659" max="6659" width="15.7109375" style="145" customWidth="1"/>
    <col min="6660" max="6660" width="9.42578125" style="145" customWidth="1"/>
    <col min="6661" max="6661" width="17.140625" style="145" customWidth="1"/>
    <col min="6662" max="6662" width="10.140625" style="145" customWidth="1"/>
    <col min="6663" max="6663" width="21.85546875" style="145" customWidth="1"/>
    <col min="6664" max="6664" width="14.28515625" style="145" customWidth="1"/>
    <col min="6665" max="6665" width="12.140625" style="145" customWidth="1"/>
    <col min="6666" max="6666" width="13.7109375" style="145" customWidth="1"/>
    <col min="6667" max="6667" width="14.85546875" style="145" customWidth="1"/>
    <col min="6668" max="6912" width="9.140625" style="145"/>
    <col min="6913" max="6913" width="9.140625" style="145" customWidth="1"/>
    <col min="6914" max="6914" width="12.7109375" style="145" customWidth="1"/>
    <col min="6915" max="6915" width="15.7109375" style="145" customWidth="1"/>
    <col min="6916" max="6916" width="9.42578125" style="145" customWidth="1"/>
    <col min="6917" max="6917" width="17.140625" style="145" customWidth="1"/>
    <col min="6918" max="6918" width="10.140625" style="145" customWidth="1"/>
    <col min="6919" max="6919" width="21.85546875" style="145" customWidth="1"/>
    <col min="6920" max="6920" width="14.28515625" style="145" customWidth="1"/>
    <col min="6921" max="6921" width="12.140625" style="145" customWidth="1"/>
    <col min="6922" max="6922" width="13.7109375" style="145" customWidth="1"/>
    <col min="6923" max="6923" width="14.85546875" style="145" customWidth="1"/>
    <col min="6924" max="7168" width="9.140625" style="145"/>
    <col min="7169" max="7169" width="9.140625" style="145" customWidth="1"/>
    <col min="7170" max="7170" width="12.7109375" style="145" customWidth="1"/>
    <col min="7171" max="7171" width="15.7109375" style="145" customWidth="1"/>
    <col min="7172" max="7172" width="9.42578125" style="145" customWidth="1"/>
    <col min="7173" max="7173" width="17.140625" style="145" customWidth="1"/>
    <col min="7174" max="7174" width="10.140625" style="145" customWidth="1"/>
    <col min="7175" max="7175" width="21.85546875" style="145" customWidth="1"/>
    <col min="7176" max="7176" width="14.28515625" style="145" customWidth="1"/>
    <col min="7177" max="7177" width="12.140625" style="145" customWidth="1"/>
    <col min="7178" max="7178" width="13.7109375" style="145" customWidth="1"/>
    <col min="7179" max="7179" width="14.85546875" style="145" customWidth="1"/>
    <col min="7180" max="7424" width="9.140625" style="145"/>
    <col min="7425" max="7425" width="9.140625" style="145" customWidth="1"/>
    <col min="7426" max="7426" width="12.7109375" style="145" customWidth="1"/>
    <col min="7427" max="7427" width="15.7109375" style="145" customWidth="1"/>
    <col min="7428" max="7428" width="9.42578125" style="145" customWidth="1"/>
    <col min="7429" max="7429" width="17.140625" style="145" customWidth="1"/>
    <col min="7430" max="7430" width="10.140625" style="145" customWidth="1"/>
    <col min="7431" max="7431" width="21.85546875" style="145" customWidth="1"/>
    <col min="7432" max="7432" width="14.28515625" style="145" customWidth="1"/>
    <col min="7433" max="7433" width="12.140625" style="145" customWidth="1"/>
    <col min="7434" max="7434" width="13.7109375" style="145" customWidth="1"/>
    <col min="7435" max="7435" width="14.85546875" style="145" customWidth="1"/>
    <col min="7436" max="7680" width="9.140625" style="145"/>
    <col min="7681" max="7681" width="9.140625" style="145" customWidth="1"/>
    <col min="7682" max="7682" width="12.7109375" style="145" customWidth="1"/>
    <col min="7683" max="7683" width="15.7109375" style="145" customWidth="1"/>
    <col min="7684" max="7684" width="9.42578125" style="145" customWidth="1"/>
    <col min="7685" max="7685" width="17.140625" style="145" customWidth="1"/>
    <col min="7686" max="7686" width="10.140625" style="145" customWidth="1"/>
    <col min="7687" max="7687" width="21.85546875" style="145" customWidth="1"/>
    <col min="7688" max="7688" width="14.28515625" style="145" customWidth="1"/>
    <col min="7689" max="7689" width="12.140625" style="145" customWidth="1"/>
    <col min="7690" max="7690" width="13.7109375" style="145" customWidth="1"/>
    <col min="7691" max="7691" width="14.85546875" style="145" customWidth="1"/>
    <col min="7692" max="7936" width="9.140625" style="145"/>
    <col min="7937" max="7937" width="9.140625" style="145" customWidth="1"/>
    <col min="7938" max="7938" width="12.7109375" style="145" customWidth="1"/>
    <col min="7939" max="7939" width="15.7109375" style="145" customWidth="1"/>
    <col min="7940" max="7940" width="9.42578125" style="145" customWidth="1"/>
    <col min="7941" max="7941" width="17.140625" style="145" customWidth="1"/>
    <col min="7942" max="7942" width="10.140625" style="145" customWidth="1"/>
    <col min="7943" max="7943" width="21.85546875" style="145" customWidth="1"/>
    <col min="7944" max="7944" width="14.28515625" style="145" customWidth="1"/>
    <col min="7945" max="7945" width="12.140625" style="145" customWidth="1"/>
    <col min="7946" max="7946" width="13.7109375" style="145" customWidth="1"/>
    <col min="7947" max="7947" width="14.85546875" style="145" customWidth="1"/>
    <col min="7948" max="8192" width="9.140625" style="145"/>
    <col min="8193" max="8193" width="9.140625" style="145" customWidth="1"/>
    <col min="8194" max="8194" width="12.7109375" style="145" customWidth="1"/>
    <col min="8195" max="8195" width="15.7109375" style="145" customWidth="1"/>
    <col min="8196" max="8196" width="9.42578125" style="145" customWidth="1"/>
    <col min="8197" max="8197" width="17.140625" style="145" customWidth="1"/>
    <col min="8198" max="8198" width="10.140625" style="145" customWidth="1"/>
    <col min="8199" max="8199" width="21.85546875" style="145" customWidth="1"/>
    <col min="8200" max="8200" width="14.28515625" style="145" customWidth="1"/>
    <col min="8201" max="8201" width="12.140625" style="145" customWidth="1"/>
    <col min="8202" max="8202" width="13.7109375" style="145" customWidth="1"/>
    <col min="8203" max="8203" width="14.85546875" style="145" customWidth="1"/>
    <col min="8204" max="8448" width="9.140625" style="145"/>
    <col min="8449" max="8449" width="9.140625" style="145" customWidth="1"/>
    <col min="8450" max="8450" width="12.7109375" style="145" customWidth="1"/>
    <col min="8451" max="8451" width="15.7109375" style="145" customWidth="1"/>
    <col min="8452" max="8452" width="9.42578125" style="145" customWidth="1"/>
    <col min="8453" max="8453" width="17.140625" style="145" customWidth="1"/>
    <col min="8454" max="8454" width="10.140625" style="145" customWidth="1"/>
    <col min="8455" max="8455" width="21.85546875" style="145" customWidth="1"/>
    <col min="8456" max="8456" width="14.28515625" style="145" customWidth="1"/>
    <col min="8457" max="8457" width="12.140625" style="145" customWidth="1"/>
    <col min="8458" max="8458" width="13.7109375" style="145" customWidth="1"/>
    <col min="8459" max="8459" width="14.85546875" style="145" customWidth="1"/>
    <col min="8460" max="8704" width="9.140625" style="145"/>
    <col min="8705" max="8705" width="9.140625" style="145" customWidth="1"/>
    <col min="8706" max="8706" width="12.7109375" style="145" customWidth="1"/>
    <col min="8707" max="8707" width="15.7109375" style="145" customWidth="1"/>
    <col min="8708" max="8708" width="9.42578125" style="145" customWidth="1"/>
    <col min="8709" max="8709" width="17.140625" style="145" customWidth="1"/>
    <col min="8710" max="8710" width="10.140625" style="145" customWidth="1"/>
    <col min="8711" max="8711" width="21.85546875" style="145" customWidth="1"/>
    <col min="8712" max="8712" width="14.28515625" style="145" customWidth="1"/>
    <col min="8713" max="8713" width="12.140625" style="145" customWidth="1"/>
    <col min="8714" max="8714" width="13.7109375" style="145" customWidth="1"/>
    <col min="8715" max="8715" width="14.85546875" style="145" customWidth="1"/>
    <col min="8716" max="8960" width="9.140625" style="145"/>
    <col min="8961" max="8961" width="9.140625" style="145" customWidth="1"/>
    <col min="8962" max="8962" width="12.7109375" style="145" customWidth="1"/>
    <col min="8963" max="8963" width="15.7109375" style="145" customWidth="1"/>
    <col min="8964" max="8964" width="9.42578125" style="145" customWidth="1"/>
    <col min="8965" max="8965" width="17.140625" style="145" customWidth="1"/>
    <col min="8966" max="8966" width="10.140625" style="145" customWidth="1"/>
    <col min="8967" max="8967" width="21.85546875" style="145" customWidth="1"/>
    <col min="8968" max="8968" width="14.28515625" style="145" customWidth="1"/>
    <col min="8969" max="8969" width="12.140625" style="145" customWidth="1"/>
    <col min="8970" max="8970" width="13.7109375" style="145" customWidth="1"/>
    <col min="8971" max="8971" width="14.85546875" style="145" customWidth="1"/>
    <col min="8972" max="9216" width="9.140625" style="145"/>
    <col min="9217" max="9217" width="9.140625" style="145" customWidth="1"/>
    <col min="9218" max="9218" width="12.7109375" style="145" customWidth="1"/>
    <col min="9219" max="9219" width="15.7109375" style="145" customWidth="1"/>
    <col min="9220" max="9220" width="9.42578125" style="145" customWidth="1"/>
    <col min="9221" max="9221" width="17.140625" style="145" customWidth="1"/>
    <col min="9222" max="9222" width="10.140625" style="145" customWidth="1"/>
    <col min="9223" max="9223" width="21.85546875" style="145" customWidth="1"/>
    <col min="9224" max="9224" width="14.28515625" style="145" customWidth="1"/>
    <col min="9225" max="9225" width="12.140625" style="145" customWidth="1"/>
    <col min="9226" max="9226" width="13.7109375" style="145" customWidth="1"/>
    <col min="9227" max="9227" width="14.85546875" style="145" customWidth="1"/>
    <col min="9228" max="9472" width="9.140625" style="145"/>
    <col min="9473" max="9473" width="9.140625" style="145" customWidth="1"/>
    <col min="9474" max="9474" width="12.7109375" style="145" customWidth="1"/>
    <col min="9475" max="9475" width="15.7109375" style="145" customWidth="1"/>
    <col min="9476" max="9476" width="9.42578125" style="145" customWidth="1"/>
    <col min="9477" max="9477" width="17.140625" style="145" customWidth="1"/>
    <col min="9478" max="9478" width="10.140625" style="145" customWidth="1"/>
    <col min="9479" max="9479" width="21.85546875" style="145" customWidth="1"/>
    <col min="9480" max="9480" width="14.28515625" style="145" customWidth="1"/>
    <col min="9481" max="9481" width="12.140625" style="145" customWidth="1"/>
    <col min="9482" max="9482" width="13.7109375" style="145" customWidth="1"/>
    <col min="9483" max="9483" width="14.85546875" style="145" customWidth="1"/>
    <col min="9484" max="9728" width="9.140625" style="145"/>
    <col min="9729" max="9729" width="9.140625" style="145" customWidth="1"/>
    <col min="9730" max="9730" width="12.7109375" style="145" customWidth="1"/>
    <col min="9731" max="9731" width="15.7109375" style="145" customWidth="1"/>
    <col min="9732" max="9732" width="9.42578125" style="145" customWidth="1"/>
    <col min="9733" max="9733" width="17.140625" style="145" customWidth="1"/>
    <col min="9734" max="9734" width="10.140625" style="145" customWidth="1"/>
    <col min="9735" max="9735" width="21.85546875" style="145" customWidth="1"/>
    <col min="9736" max="9736" width="14.28515625" style="145" customWidth="1"/>
    <col min="9737" max="9737" width="12.140625" style="145" customWidth="1"/>
    <col min="9738" max="9738" width="13.7109375" style="145" customWidth="1"/>
    <col min="9739" max="9739" width="14.85546875" style="145" customWidth="1"/>
    <col min="9740" max="9984" width="9.140625" style="145"/>
    <col min="9985" max="9985" width="9.140625" style="145" customWidth="1"/>
    <col min="9986" max="9986" width="12.7109375" style="145" customWidth="1"/>
    <col min="9987" max="9987" width="15.7109375" style="145" customWidth="1"/>
    <col min="9988" max="9988" width="9.42578125" style="145" customWidth="1"/>
    <col min="9989" max="9989" width="17.140625" style="145" customWidth="1"/>
    <col min="9990" max="9990" width="10.140625" style="145" customWidth="1"/>
    <col min="9991" max="9991" width="21.85546875" style="145" customWidth="1"/>
    <col min="9992" max="9992" width="14.28515625" style="145" customWidth="1"/>
    <col min="9993" max="9993" width="12.140625" style="145" customWidth="1"/>
    <col min="9994" max="9994" width="13.7109375" style="145" customWidth="1"/>
    <col min="9995" max="9995" width="14.85546875" style="145" customWidth="1"/>
    <col min="9996" max="10240" width="9.140625" style="145"/>
    <col min="10241" max="10241" width="9.140625" style="145" customWidth="1"/>
    <col min="10242" max="10242" width="12.7109375" style="145" customWidth="1"/>
    <col min="10243" max="10243" width="15.7109375" style="145" customWidth="1"/>
    <col min="10244" max="10244" width="9.42578125" style="145" customWidth="1"/>
    <col min="10245" max="10245" width="17.140625" style="145" customWidth="1"/>
    <col min="10246" max="10246" width="10.140625" style="145" customWidth="1"/>
    <col min="10247" max="10247" width="21.85546875" style="145" customWidth="1"/>
    <col min="10248" max="10248" width="14.28515625" style="145" customWidth="1"/>
    <col min="10249" max="10249" width="12.140625" style="145" customWidth="1"/>
    <col min="10250" max="10250" width="13.7109375" style="145" customWidth="1"/>
    <col min="10251" max="10251" width="14.85546875" style="145" customWidth="1"/>
    <col min="10252" max="10496" width="9.140625" style="145"/>
    <col min="10497" max="10497" width="9.140625" style="145" customWidth="1"/>
    <col min="10498" max="10498" width="12.7109375" style="145" customWidth="1"/>
    <col min="10499" max="10499" width="15.7109375" style="145" customWidth="1"/>
    <col min="10500" max="10500" width="9.42578125" style="145" customWidth="1"/>
    <col min="10501" max="10501" width="17.140625" style="145" customWidth="1"/>
    <col min="10502" max="10502" width="10.140625" style="145" customWidth="1"/>
    <col min="10503" max="10503" width="21.85546875" style="145" customWidth="1"/>
    <col min="10504" max="10504" width="14.28515625" style="145" customWidth="1"/>
    <col min="10505" max="10505" width="12.140625" style="145" customWidth="1"/>
    <col min="10506" max="10506" width="13.7109375" style="145" customWidth="1"/>
    <col min="10507" max="10507" width="14.85546875" style="145" customWidth="1"/>
    <col min="10508" max="10752" width="9.140625" style="145"/>
    <col min="10753" max="10753" width="9.140625" style="145" customWidth="1"/>
    <col min="10754" max="10754" width="12.7109375" style="145" customWidth="1"/>
    <col min="10755" max="10755" width="15.7109375" style="145" customWidth="1"/>
    <col min="10756" max="10756" width="9.42578125" style="145" customWidth="1"/>
    <col min="10757" max="10757" width="17.140625" style="145" customWidth="1"/>
    <col min="10758" max="10758" width="10.140625" style="145" customWidth="1"/>
    <col min="10759" max="10759" width="21.85546875" style="145" customWidth="1"/>
    <col min="10760" max="10760" width="14.28515625" style="145" customWidth="1"/>
    <col min="10761" max="10761" width="12.140625" style="145" customWidth="1"/>
    <col min="10762" max="10762" width="13.7109375" style="145" customWidth="1"/>
    <col min="10763" max="10763" width="14.85546875" style="145" customWidth="1"/>
    <col min="10764" max="11008" width="9.140625" style="145"/>
    <col min="11009" max="11009" width="9.140625" style="145" customWidth="1"/>
    <col min="11010" max="11010" width="12.7109375" style="145" customWidth="1"/>
    <col min="11011" max="11011" width="15.7109375" style="145" customWidth="1"/>
    <col min="11012" max="11012" width="9.42578125" style="145" customWidth="1"/>
    <col min="11013" max="11013" width="17.140625" style="145" customWidth="1"/>
    <col min="11014" max="11014" width="10.140625" style="145" customWidth="1"/>
    <col min="11015" max="11015" width="21.85546875" style="145" customWidth="1"/>
    <col min="11016" max="11016" width="14.28515625" style="145" customWidth="1"/>
    <col min="11017" max="11017" width="12.140625" style="145" customWidth="1"/>
    <col min="11018" max="11018" width="13.7109375" style="145" customWidth="1"/>
    <col min="11019" max="11019" width="14.85546875" style="145" customWidth="1"/>
    <col min="11020" max="11264" width="9.140625" style="145"/>
    <col min="11265" max="11265" width="9.140625" style="145" customWidth="1"/>
    <col min="11266" max="11266" width="12.7109375" style="145" customWidth="1"/>
    <col min="11267" max="11267" width="15.7109375" style="145" customWidth="1"/>
    <col min="11268" max="11268" width="9.42578125" style="145" customWidth="1"/>
    <col min="11269" max="11269" width="17.140625" style="145" customWidth="1"/>
    <col min="11270" max="11270" width="10.140625" style="145" customWidth="1"/>
    <col min="11271" max="11271" width="21.85546875" style="145" customWidth="1"/>
    <col min="11272" max="11272" width="14.28515625" style="145" customWidth="1"/>
    <col min="11273" max="11273" width="12.140625" style="145" customWidth="1"/>
    <col min="11274" max="11274" width="13.7109375" style="145" customWidth="1"/>
    <col min="11275" max="11275" width="14.85546875" style="145" customWidth="1"/>
    <col min="11276" max="11520" width="9.140625" style="145"/>
    <col min="11521" max="11521" width="9.140625" style="145" customWidth="1"/>
    <col min="11522" max="11522" width="12.7109375" style="145" customWidth="1"/>
    <col min="11523" max="11523" width="15.7109375" style="145" customWidth="1"/>
    <col min="11524" max="11524" width="9.42578125" style="145" customWidth="1"/>
    <col min="11525" max="11525" width="17.140625" style="145" customWidth="1"/>
    <col min="11526" max="11526" width="10.140625" style="145" customWidth="1"/>
    <col min="11527" max="11527" width="21.85546875" style="145" customWidth="1"/>
    <col min="11528" max="11528" width="14.28515625" style="145" customWidth="1"/>
    <col min="11529" max="11529" width="12.140625" style="145" customWidth="1"/>
    <col min="11530" max="11530" width="13.7109375" style="145" customWidth="1"/>
    <col min="11531" max="11531" width="14.85546875" style="145" customWidth="1"/>
    <col min="11532" max="11776" width="9.140625" style="145"/>
    <col min="11777" max="11777" width="9.140625" style="145" customWidth="1"/>
    <col min="11778" max="11778" width="12.7109375" style="145" customWidth="1"/>
    <col min="11779" max="11779" width="15.7109375" style="145" customWidth="1"/>
    <col min="11780" max="11780" width="9.42578125" style="145" customWidth="1"/>
    <col min="11781" max="11781" width="17.140625" style="145" customWidth="1"/>
    <col min="11782" max="11782" width="10.140625" style="145" customWidth="1"/>
    <col min="11783" max="11783" width="21.85546875" style="145" customWidth="1"/>
    <col min="11784" max="11784" width="14.28515625" style="145" customWidth="1"/>
    <col min="11785" max="11785" width="12.140625" style="145" customWidth="1"/>
    <col min="11786" max="11786" width="13.7109375" style="145" customWidth="1"/>
    <col min="11787" max="11787" width="14.85546875" style="145" customWidth="1"/>
    <col min="11788" max="12032" width="9.140625" style="145"/>
    <col min="12033" max="12033" width="9.140625" style="145" customWidth="1"/>
    <col min="12034" max="12034" width="12.7109375" style="145" customWidth="1"/>
    <col min="12035" max="12035" width="15.7109375" style="145" customWidth="1"/>
    <col min="12036" max="12036" width="9.42578125" style="145" customWidth="1"/>
    <col min="12037" max="12037" width="17.140625" style="145" customWidth="1"/>
    <col min="12038" max="12038" width="10.140625" style="145" customWidth="1"/>
    <col min="12039" max="12039" width="21.85546875" style="145" customWidth="1"/>
    <col min="12040" max="12040" width="14.28515625" style="145" customWidth="1"/>
    <col min="12041" max="12041" width="12.140625" style="145" customWidth="1"/>
    <col min="12042" max="12042" width="13.7109375" style="145" customWidth="1"/>
    <col min="12043" max="12043" width="14.85546875" style="145" customWidth="1"/>
    <col min="12044" max="12288" width="9.140625" style="145"/>
    <col min="12289" max="12289" width="9.140625" style="145" customWidth="1"/>
    <col min="12290" max="12290" width="12.7109375" style="145" customWidth="1"/>
    <col min="12291" max="12291" width="15.7109375" style="145" customWidth="1"/>
    <col min="12292" max="12292" width="9.42578125" style="145" customWidth="1"/>
    <col min="12293" max="12293" width="17.140625" style="145" customWidth="1"/>
    <col min="12294" max="12294" width="10.140625" style="145" customWidth="1"/>
    <col min="12295" max="12295" width="21.85546875" style="145" customWidth="1"/>
    <col min="12296" max="12296" width="14.28515625" style="145" customWidth="1"/>
    <col min="12297" max="12297" width="12.140625" style="145" customWidth="1"/>
    <col min="12298" max="12298" width="13.7109375" style="145" customWidth="1"/>
    <col min="12299" max="12299" width="14.85546875" style="145" customWidth="1"/>
    <col min="12300" max="12544" width="9.140625" style="145"/>
    <col min="12545" max="12545" width="9.140625" style="145" customWidth="1"/>
    <col min="12546" max="12546" width="12.7109375" style="145" customWidth="1"/>
    <col min="12547" max="12547" width="15.7109375" style="145" customWidth="1"/>
    <col min="12548" max="12548" width="9.42578125" style="145" customWidth="1"/>
    <col min="12549" max="12549" width="17.140625" style="145" customWidth="1"/>
    <col min="12550" max="12550" width="10.140625" style="145" customWidth="1"/>
    <col min="12551" max="12551" width="21.85546875" style="145" customWidth="1"/>
    <col min="12552" max="12552" width="14.28515625" style="145" customWidth="1"/>
    <col min="12553" max="12553" width="12.140625" style="145" customWidth="1"/>
    <col min="12554" max="12554" width="13.7109375" style="145" customWidth="1"/>
    <col min="12555" max="12555" width="14.85546875" style="145" customWidth="1"/>
    <col min="12556" max="12800" width="9.140625" style="145"/>
    <col min="12801" max="12801" width="9.140625" style="145" customWidth="1"/>
    <col min="12802" max="12802" width="12.7109375" style="145" customWidth="1"/>
    <col min="12803" max="12803" width="15.7109375" style="145" customWidth="1"/>
    <col min="12804" max="12804" width="9.42578125" style="145" customWidth="1"/>
    <col min="12805" max="12805" width="17.140625" style="145" customWidth="1"/>
    <col min="12806" max="12806" width="10.140625" style="145" customWidth="1"/>
    <col min="12807" max="12807" width="21.85546875" style="145" customWidth="1"/>
    <col min="12808" max="12808" width="14.28515625" style="145" customWidth="1"/>
    <col min="12809" max="12809" width="12.140625" style="145" customWidth="1"/>
    <col min="12810" max="12810" width="13.7109375" style="145" customWidth="1"/>
    <col min="12811" max="12811" width="14.85546875" style="145" customWidth="1"/>
    <col min="12812" max="13056" width="9.140625" style="145"/>
    <col min="13057" max="13057" width="9.140625" style="145" customWidth="1"/>
    <col min="13058" max="13058" width="12.7109375" style="145" customWidth="1"/>
    <col min="13059" max="13059" width="15.7109375" style="145" customWidth="1"/>
    <col min="13060" max="13060" width="9.42578125" style="145" customWidth="1"/>
    <col min="13061" max="13061" width="17.140625" style="145" customWidth="1"/>
    <col min="13062" max="13062" width="10.140625" style="145" customWidth="1"/>
    <col min="13063" max="13063" width="21.85546875" style="145" customWidth="1"/>
    <col min="13064" max="13064" width="14.28515625" style="145" customWidth="1"/>
    <col min="13065" max="13065" width="12.140625" style="145" customWidth="1"/>
    <col min="13066" max="13066" width="13.7109375" style="145" customWidth="1"/>
    <col min="13067" max="13067" width="14.85546875" style="145" customWidth="1"/>
    <col min="13068" max="13312" width="9.140625" style="145"/>
    <col min="13313" max="13313" width="9.140625" style="145" customWidth="1"/>
    <col min="13314" max="13314" width="12.7109375" style="145" customWidth="1"/>
    <col min="13315" max="13315" width="15.7109375" style="145" customWidth="1"/>
    <col min="13316" max="13316" width="9.42578125" style="145" customWidth="1"/>
    <col min="13317" max="13317" width="17.140625" style="145" customWidth="1"/>
    <col min="13318" max="13318" width="10.140625" style="145" customWidth="1"/>
    <col min="13319" max="13319" width="21.85546875" style="145" customWidth="1"/>
    <col min="13320" max="13320" width="14.28515625" style="145" customWidth="1"/>
    <col min="13321" max="13321" width="12.140625" style="145" customWidth="1"/>
    <col min="13322" max="13322" width="13.7109375" style="145" customWidth="1"/>
    <col min="13323" max="13323" width="14.85546875" style="145" customWidth="1"/>
    <col min="13324" max="13568" width="9.140625" style="145"/>
    <col min="13569" max="13569" width="9.140625" style="145" customWidth="1"/>
    <col min="13570" max="13570" width="12.7109375" style="145" customWidth="1"/>
    <col min="13571" max="13571" width="15.7109375" style="145" customWidth="1"/>
    <col min="13572" max="13572" width="9.42578125" style="145" customWidth="1"/>
    <col min="13573" max="13573" width="17.140625" style="145" customWidth="1"/>
    <col min="13574" max="13574" width="10.140625" style="145" customWidth="1"/>
    <col min="13575" max="13575" width="21.85546875" style="145" customWidth="1"/>
    <col min="13576" max="13576" width="14.28515625" style="145" customWidth="1"/>
    <col min="13577" max="13577" width="12.140625" style="145" customWidth="1"/>
    <col min="13578" max="13578" width="13.7109375" style="145" customWidth="1"/>
    <col min="13579" max="13579" width="14.85546875" style="145" customWidth="1"/>
    <col min="13580" max="13824" width="9.140625" style="145"/>
    <col min="13825" max="13825" width="9.140625" style="145" customWidth="1"/>
    <col min="13826" max="13826" width="12.7109375" style="145" customWidth="1"/>
    <col min="13827" max="13827" width="15.7109375" style="145" customWidth="1"/>
    <col min="13828" max="13828" width="9.42578125" style="145" customWidth="1"/>
    <col min="13829" max="13829" width="17.140625" style="145" customWidth="1"/>
    <col min="13830" max="13830" width="10.140625" style="145" customWidth="1"/>
    <col min="13831" max="13831" width="21.85546875" style="145" customWidth="1"/>
    <col min="13832" max="13832" width="14.28515625" style="145" customWidth="1"/>
    <col min="13833" max="13833" width="12.140625" style="145" customWidth="1"/>
    <col min="13834" max="13834" width="13.7109375" style="145" customWidth="1"/>
    <col min="13835" max="13835" width="14.85546875" style="145" customWidth="1"/>
    <col min="13836" max="14080" width="9.140625" style="145"/>
    <col min="14081" max="14081" width="9.140625" style="145" customWidth="1"/>
    <col min="14082" max="14082" width="12.7109375" style="145" customWidth="1"/>
    <col min="14083" max="14083" width="15.7109375" style="145" customWidth="1"/>
    <col min="14084" max="14084" width="9.42578125" style="145" customWidth="1"/>
    <col min="14085" max="14085" width="17.140625" style="145" customWidth="1"/>
    <col min="14086" max="14086" width="10.140625" style="145" customWidth="1"/>
    <col min="14087" max="14087" width="21.85546875" style="145" customWidth="1"/>
    <col min="14088" max="14088" width="14.28515625" style="145" customWidth="1"/>
    <col min="14089" max="14089" width="12.140625" style="145" customWidth="1"/>
    <col min="14090" max="14090" width="13.7109375" style="145" customWidth="1"/>
    <col min="14091" max="14091" width="14.85546875" style="145" customWidth="1"/>
    <col min="14092" max="14336" width="9.140625" style="145"/>
    <col min="14337" max="14337" width="9.140625" style="145" customWidth="1"/>
    <col min="14338" max="14338" width="12.7109375" style="145" customWidth="1"/>
    <col min="14339" max="14339" width="15.7109375" style="145" customWidth="1"/>
    <col min="14340" max="14340" width="9.42578125" style="145" customWidth="1"/>
    <col min="14341" max="14341" width="17.140625" style="145" customWidth="1"/>
    <col min="14342" max="14342" width="10.140625" style="145" customWidth="1"/>
    <col min="14343" max="14343" width="21.85546875" style="145" customWidth="1"/>
    <col min="14344" max="14344" width="14.28515625" style="145" customWidth="1"/>
    <col min="14345" max="14345" width="12.140625" style="145" customWidth="1"/>
    <col min="14346" max="14346" width="13.7109375" style="145" customWidth="1"/>
    <col min="14347" max="14347" width="14.85546875" style="145" customWidth="1"/>
    <col min="14348" max="14592" width="9.140625" style="145"/>
    <col min="14593" max="14593" width="9.140625" style="145" customWidth="1"/>
    <col min="14594" max="14594" width="12.7109375" style="145" customWidth="1"/>
    <col min="14595" max="14595" width="15.7109375" style="145" customWidth="1"/>
    <col min="14596" max="14596" width="9.42578125" style="145" customWidth="1"/>
    <col min="14597" max="14597" width="17.140625" style="145" customWidth="1"/>
    <col min="14598" max="14598" width="10.140625" style="145" customWidth="1"/>
    <col min="14599" max="14599" width="21.85546875" style="145" customWidth="1"/>
    <col min="14600" max="14600" width="14.28515625" style="145" customWidth="1"/>
    <col min="14601" max="14601" width="12.140625" style="145" customWidth="1"/>
    <col min="14602" max="14602" width="13.7109375" style="145" customWidth="1"/>
    <col min="14603" max="14603" width="14.85546875" style="145" customWidth="1"/>
    <col min="14604" max="14848" width="9.140625" style="145"/>
    <col min="14849" max="14849" width="9.140625" style="145" customWidth="1"/>
    <col min="14850" max="14850" width="12.7109375" style="145" customWidth="1"/>
    <col min="14851" max="14851" width="15.7109375" style="145" customWidth="1"/>
    <col min="14852" max="14852" width="9.42578125" style="145" customWidth="1"/>
    <col min="14853" max="14853" width="17.140625" style="145" customWidth="1"/>
    <col min="14854" max="14854" width="10.140625" style="145" customWidth="1"/>
    <col min="14855" max="14855" width="21.85546875" style="145" customWidth="1"/>
    <col min="14856" max="14856" width="14.28515625" style="145" customWidth="1"/>
    <col min="14857" max="14857" width="12.140625" style="145" customWidth="1"/>
    <col min="14858" max="14858" width="13.7109375" style="145" customWidth="1"/>
    <col min="14859" max="14859" width="14.85546875" style="145" customWidth="1"/>
    <col min="14860" max="15104" width="9.140625" style="145"/>
    <col min="15105" max="15105" width="9.140625" style="145" customWidth="1"/>
    <col min="15106" max="15106" width="12.7109375" style="145" customWidth="1"/>
    <col min="15107" max="15107" width="15.7109375" style="145" customWidth="1"/>
    <col min="15108" max="15108" width="9.42578125" style="145" customWidth="1"/>
    <col min="15109" max="15109" width="17.140625" style="145" customWidth="1"/>
    <col min="15110" max="15110" width="10.140625" style="145" customWidth="1"/>
    <col min="15111" max="15111" width="21.85546875" style="145" customWidth="1"/>
    <col min="15112" max="15112" width="14.28515625" style="145" customWidth="1"/>
    <col min="15113" max="15113" width="12.140625" style="145" customWidth="1"/>
    <col min="15114" max="15114" width="13.7109375" style="145" customWidth="1"/>
    <col min="15115" max="15115" width="14.85546875" style="145" customWidth="1"/>
    <col min="15116" max="15360" width="9.140625" style="145"/>
    <col min="15361" max="15361" width="9.140625" style="145" customWidth="1"/>
    <col min="15362" max="15362" width="12.7109375" style="145" customWidth="1"/>
    <col min="15363" max="15363" width="15.7109375" style="145" customWidth="1"/>
    <col min="15364" max="15364" width="9.42578125" style="145" customWidth="1"/>
    <col min="15365" max="15365" width="17.140625" style="145" customWidth="1"/>
    <col min="15366" max="15366" width="10.140625" style="145" customWidth="1"/>
    <col min="15367" max="15367" width="21.85546875" style="145" customWidth="1"/>
    <col min="15368" max="15368" width="14.28515625" style="145" customWidth="1"/>
    <col min="15369" max="15369" width="12.140625" style="145" customWidth="1"/>
    <col min="15370" max="15370" width="13.7109375" style="145" customWidth="1"/>
    <col min="15371" max="15371" width="14.85546875" style="145" customWidth="1"/>
    <col min="15372" max="15616" width="9.140625" style="145"/>
    <col min="15617" max="15617" width="9.140625" style="145" customWidth="1"/>
    <col min="15618" max="15618" width="12.7109375" style="145" customWidth="1"/>
    <col min="15619" max="15619" width="15.7109375" style="145" customWidth="1"/>
    <col min="15620" max="15620" width="9.42578125" style="145" customWidth="1"/>
    <col min="15621" max="15621" width="17.140625" style="145" customWidth="1"/>
    <col min="15622" max="15622" width="10.140625" style="145" customWidth="1"/>
    <col min="15623" max="15623" width="21.85546875" style="145" customWidth="1"/>
    <col min="15624" max="15624" width="14.28515625" style="145" customWidth="1"/>
    <col min="15625" max="15625" width="12.140625" style="145" customWidth="1"/>
    <col min="15626" max="15626" width="13.7109375" style="145" customWidth="1"/>
    <col min="15627" max="15627" width="14.85546875" style="145" customWidth="1"/>
    <col min="15628" max="15872" width="9.140625" style="145"/>
    <col min="15873" max="15873" width="9.140625" style="145" customWidth="1"/>
    <col min="15874" max="15874" width="12.7109375" style="145" customWidth="1"/>
    <col min="15875" max="15875" width="15.7109375" style="145" customWidth="1"/>
    <col min="15876" max="15876" width="9.42578125" style="145" customWidth="1"/>
    <col min="15877" max="15877" width="17.140625" style="145" customWidth="1"/>
    <col min="15878" max="15878" width="10.140625" style="145" customWidth="1"/>
    <col min="15879" max="15879" width="21.85546875" style="145" customWidth="1"/>
    <col min="15880" max="15880" width="14.28515625" style="145" customWidth="1"/>
    <col min="15881" max="15881" width="12.140625" style="145" customWidth="1"/>
    <col min="15882" max="15882" width="13.7109375" style="145" customWidth="1"/>
    <col min="15883" max="15883" width="14.85546875" style="145" customWidth="1"/>
    <col min="15884" max="16128" width="9.140625" style="145"/>
    <col min="16129" max="16129" width="9.140625" style="145" customWidth="1"/>
    <col min="16130" max="16130" width="12.7109375" style="145" customWidth="1"/>
    <col min="16131" max="16131" width="15.7109375" style="145" customWidth="1"/>
    <col min="16132" max="16132" width="9.42578125" style="145" customWidth="1"/>
    <col min="16133" max="16133" width="17.140625" style="145" customWidth="1"/>
    <col min="16134" max="16134" width="10.140625" style="145" customWidth="1"/>
    <col min="16135" max="16135" width="21.85546875" style="145" customWidth="1"/>
    <col min="16136" max="16136" width="14.28515625" style="145" customWidth="1"/>
    <col min="16137" max="16137" width="12.140625" style="145" customWidth="1"/>
    <col min="16138" max="16138" width="13.7109375" style="145" customWidth="1"/>
    <col min="16139" max="16139" width="14.85546875" style="145" customWidth="1"/>
    <col min="16140" max="16384" width="9.140625" style="145"/>
  </cols>
  <sheetData>
    <row r="1" spans="1:11">
      <c r="A1" s="156" t="s">
        <v>269</v>
      </c>
    </row>
    <row r="2" spans="1:11" s="157" customFormat="1">
      <c r="G2" s="158" t="s">
        <v>270</v>
      </c>
      <c r="H2" s="156"/>
    </row>
    <row r="3" spans="1:11" s="157" customFormat="1">
      <c r="A3" s="156" t="s">
        <v>271</v>
      </c>
      <c r="B3" s="159" t="s">
        <v>272</v>
      </c>
      <c r="C3" s="159" t="s">
        <v>273</v>
      </c>
      <c r="D3" s="159"/>
      <c r="E3" s="159" t="s">
        <v>355</v>
      </c>
      <c r="F3" s="159"/>
      <c r="G3" s="158" t="s">
        <v>354</v>
      </c>
      <c r="H3" s="159" t="s">
        <v>356</v>
      </c>
      <c r="J3" s="158" t="s">
        <v>357</v>
      </c>
      <c r="K3" s="158" t="s">
        <v>358</v>
      </c>
    </row>
    <row r="4" spans="1:11">
      <c r="A4" s="157" t="s">
        <v>275</v>
      </c>
      <c r="B4" s="160" t="e">
        <f>#REF!</f>
        <v>#REF!</v>
      </c>
      <c r="C4" s="160" t="e">
        <f>#REF!</f>
        <v>#REF!</v>
      </c>
      <c r="D4" s="160" t="e">
        <f>C4/$C$12</f>
        <v>#REF!</v>
      </c>
      <c r="E4" s="160" t="e">
        <f>#REF!</f>
        <v>#REF!</v>
      </c>
      <c r="F4" s="160" t="e">
        <f>E4/$E$12</f>
        <v>#REF!</v>
      </c>
      <c r="G4" s="160" t="e">
        <f>D4*$G$12</f>
        <v>#REF!</v>
      </c>
      <c r="H4" s="160" t="e">
        <f>ROUND(G4,2)+5000</f>
        <v>#REF!</v>
      </c>
      <c r="J4" s="167">
        <f>'[59]Alimentazione CE Costi'!O514</f>
        <v>6411441.3900000006</v>
      </c>
      <c r="K4" s="167">
        <f>'[59]Alimentazione CE Costi'!O516</f>
        <v>1067446.3471203572</v>
      </c>
    </row>
    <row r="5" spans="1:11">
      <c r="A5" s="157"/>
      <c r="B5" s="160" t="e">
        <f>#REF!</f>
        <v>#REF!</v>
      </c>
      <c r="C5" s="160" t="e">
        <f>#REF!</f>
        <v>#REF!</v>
      </c>
      <c r="D5" s="160" t="e">
        <f t="shared" ref="D5:D11" si="0">C5/$C$12</f>
        <v>#REF!</v>
      </c>
      <c r="E5" s="189" t="e">
        <f>#REF!</f>
        <v>#REF!</v>
      </c>
      <c r="F5" s="160" t="e">
        <f t="shared" ref="F5:F11" si="1">E5/$E$12</f>
        <v>#REF!</v>
      </c>
      <c r="G5" s="160" t="e">
        <f>D5*$G$12</f>
        <v>#REF!</v>
      </c>
      <c r="H5" s="160" t="e">
        <f>ROUND(G5,2)-10000</f>
        <v>#REF!</v>
      </c>
      <c r="J5" s="189">
        <f>'[59]Alimentazione CE Costi'!O525</f>
        <v>3007041.1399999997</v>
      </c>
      <c r="K5" s="167">
        <f>'[59]Alimentazione CE Costi'!O527</f>
        <v>26213.54</v>
      </c>
    </row>
    <row r="6" spans="1:11">
      <c r="A6" s="157" t="s">
        <v>276</v>
      </c>
      <c r="B6" s="160" t="e">
        <f>#REF!</f>
        <v>#REF!</v>
      </c>
      <c r="C6" s="160" t="e">
        <f>#REF!</f>
        <v>#REF!</v>
      </c>
      <c r="D6" s="160" t="e">
        <f t="shared" si="0"/>
        <v>#REF!</v>
      </c>
      <c r="E6" s="160" t="e">
        <f>#REF!</f>
        <v>#REF!</v>
      </c>
      <c r="F6" s="160" t="e">
        <f t="shared" si="1"/>
        <v>#REF!</v>
      </c>
      <c r="G6" s="160" t="e">
        <f t="shared" ref="G6:G10" si="2">D6*$G$12</f>
        <v>#REF!</v>
      </c>
      <c r="H6" s="160" t="e">
        <f>G6</f>
        <v>#REF!</v>
      </c>
      <c r="J6" s="167">
        <f>'[59]Alimentazione CE Costi'!O561</f>
        <v>0</v>
      </c>
      <c r="K6" s="167">
        <f>'[59]Alimentazione CE Costi'!O563</f>
        <v>0</v>
      </c>
    </row>
    <row r="7" spans="1:11">
      <c r="A7" s="157"/>
      <c r="B7" s="160" t="e">
        <f>#REF!</f>
        <v>#REF!</v>
      </c>
      <c r="C7" s="160" t="e">
        <f>#REF!</f>
        <v>#REF!</v>
      </c>
      <c r="D7" s="160" t="e">
        <f t="shared" si="0"/>
        <v>#REF!</v>
      </c>
      <c r="E7" s="160" t="e">
        <f>#REF!</f>
        <v>#REF!</v>
      </c>
      <c r="F7" s="160" t="e">
        <f t="shared" si="1"/>
        <v>#REF!</v>
      </c>
      <c r="G7" s="160" t="e">
        <f t="shared" si="2"/>
        <v>#REF!</v>
      </c>
      <c r="H7" s="160" t="e">
        <f>G7</f>
        <v>#REF!</v>
      </c>
      <c r="J7" s="167">
        <f>'[59]Alimentazione CE Costi'!O572</f>
        <v>0</v>
      </c>
      <c r="K7" s="167">
        <f>'[59]Alimentazione CE Costi'!O574</f>
        <v>0</v>
      </c>
    </row>
    <row r="8" spans="1:11">
      <c r="A8" s="157" t="s">
        <v>277</v>
      </c>
      <c r="B8" s="160" t="e">
        <f>#REF!</f>
        <v>#REF!</v>
      </c>
      <c r="C8" s="160" t="e">
        <f>#REF!</f>
        <v>#REF!</v>
      </c>
      <c r="D8" s="160" t="e">
        <f t="shared" si="0"/>
        <v>#REF!</v>
      </c>
      <c r="E8" s="160" t="e">
        <f>#REF!</f>
        <v>#REF!</v>
      </c>
      <c r="F8" s="160" t="e">
        <f t="shared" si="1"/>
        <v>#REF!</v>
      </c>
      <c r="G8" s="160" t="e">
        <f t="shared" si="2"/>
        <v>#REF!</v>
      </c>
      <c r="H8" s="160" t="e">
        <f>ROUND(G8+6000,2)</f>
        <v>#REF!</v>
      </c>
      <c r="J8" s="167">
        <f>'[59]Alimentazione CE Costi'!O608</f>
        <v>2845407.57</v>
      </c>
      <c r="K8" s="167">
        <f>'[59]Alimentazione CE Costi'!O610</f>
        <v>240613.46159915184</v>
      </c>
    </row>
    <row r="9" spans="1:11">
      <c r="A9" s="157"/>
      <c r="B9" s="160" t="e">
        <f>#REF!</f>
        <v>#REF!</v>
      </c>
      <c r="C9" s="160" t="e">
        <f>#REF!</f>
        <v>#REF!</v>
      </c>
      <c r="D9" s="160" t="e">
        <f t="shared" si="0"/>
        <v>#REF!</v>
      </c>
      <c r="E9" s="160" t="e">
        <f>#REF!</f>
        <v>#REF!</v>
      </c>
      <c r="F9" s="160" t="e">
        <f t="shared" si="1"/>
        <v>#REF!</v>
      </c>
      <c r="G9" s="160" t="e">
        <f>D9*$G$12</f>
        <v>#REF!</v>
      </c>
      <c r="H9" s="160">
        <f>2333-500</f>
        <v>1833</v>
      </c>
      <c r="J9" s="167">
        <f>'[59]Alimentazione CE Costi'!O619</f>
        <v>145147.82</v>
      </c>
      <c r="K9" s="167">
        <f>'[59]Alimentazione CE Costi'!O621</f>
        <v>3333.920022343435</v>
      </c>
    </row>
    <row r="10" spans="1:11">
      <c r="A10" s="157" t="s">
        <v>278</v>
      </c>
      <c r="B10" s="160" t="e">
        <f>#REF!</f>
        <v>#REF!</v>
      </c>
      <c r="C10" s="160" t="e">
        <f>#REF!</f>
        <v>#REF!</v>
      </c>
      <c r="D10" s="160" t="e">
        <f t="shared" si="0"/>
        <v>#REF!</v>
      </c>
      <c r="E10" s="160" t="e">
        <f>#REF!</f>
        <v>#REF!</v>
      </c>
      <c r="F10" s="160" t="e">
        <f t="shared" si="1"/>
        <v>#REF!</v>
      </c>
      <c r="G10" s="160" t="e">
        <f t="shared" si="2"/>
        <v>#REF!</v>
      </c>
      <c r="H10" s="160" t="e">
        <f>ROUND(G10+4000,2)</f>
        <v>#REF!</v>
      </c>
      <c r="J10" s="167">
        <f>'[59]Alimentazione CE Costi'!O655</f>
        <v>1554096.1400000004</v>
      </c>
      <c r="K10" s="167">
        <f>'[59]Alimentazione CE Costi'!O657</f>
        <v>153542.58101561578</v>
      </c>
    </row>
    <row r="11" spans="1:11">
      <c r="A11" s="157"/>
      <c r="B11" s="162" t="e">
        <f>#REF!</f>
        <v>#REF!</v>
      </c>
      <c r="C11" s="162" t="e">
        <f>#REF!</f>
        <v>#REF!</v>
      </c>
      <c r="D11" s="160" t="e">
        <f t="shared" si="0"/>
        <v>#REF!</v>
      </c>
      <c r="E11" s="162" t="e">
        <f>#REF!</f>
        <v>#REF!</v>
      </c>
      <c r="F11" s="160" t="e">
        <f t="shared" si="1"/>
        <v>#REF!</v>
      </c>
      <c r="G11" s="162" t="e">
        <f>D11*$G$12</f>
        <v>#REF!</v>
      </c>
      <c r="H11" s="162" t="e">
        <f>ROUND(G11,2)-4500</f>
        <v>#REF!</v>
      </c>
      <c r="J11" s="190">
        <f>'[59]Alimentazione CE Costi'!O666</f>
        <v>22037.94</v>
      </c>
      <c r="K11" s="190">
        <f>'[59]Alimentazione CE Costi'!O668</f>
        <v>975.20000653564523</v>
      </c>
    </row>
    <row r="12" spans="1:11">
      <c r="B12" s="160" t="e">
        <f>SUM(B4:B11)</f>
        <v>#REF!</v>
      </c>
      <c r="C12" s="160" t="e">
        <f>SUM(C4:C11)</f>
        <v>#REF!</v>
      </c>
      <c r="D12" s="160" t="e">
        <f>SUM(D4:D11)</f>
        <v>#REF!</v>
      </c>
      <c r="E12" s="160" t="e">
        <f>SUM(E4:E11)</f>
        <v>#REF!</v>
      </c>
      <c r="F12" s="160" t="e">
        <f>SUM(F4:F11)</f>
        <v>#REF!</v>
      </c>
      <c r="G12" s="160">
        <v>1492125.05</v>
      </c>
      <c r="H12" s="160" t="e">
        <f>SUM(H4:H11)</f>
        <v>#REF!</v>
      </c>
      <c r="J12" s="167">
        <f>SUM(J4:J11)</f>
        <v>13985172.000000002</v>
      </c>
      <c r="K12" s="167">
        <f>SUM(K4:K11)</f>
        <v>1492125.0497640041</v>
      </c>
    </row>
    <row r="13" spans="1:11">
      <c r="G13" s="157"/>
      <c r="H13" s="157"/>
    </row>
    <row r="14" spans="1:11">
      <c r="B14" s="163"/>
      <c r="C14" s="164"/>
      <c r="G14" s="165">
        <v>1492125.05</v>
      </c>
      <c r="H14" s="160" t="e">
        <f>G14-H12</f>
        <v>#REF!</v>
      </c>
      <c r="K14" s="191">
        <v>1492125.05</v>
      </c>
    </row>
    <row r="15" spans="1:11">
      <c r="B15" s="163"/>
      <c r="C15" s="163"/>
    </row>
    <row r="16" spans="1:11">
      <c r="B16" s="163"/>
      <c r="C16" s="166"/>
    </row>
    <row r="17" spans="1:18">
      <c r="C17" s="167"/>
    </row>
    <row r="18" spans="1:18">
      <c r="G18" s="158" t="s">
        <v>270</v>
      </c>
    </row>
    <row r="19" spans="1:18" s="157" customFormat="1">
      <c r="A19" s="156" t="s">
        <v>279</v>
      </c>
      <c r="B19" s="159" t="s">
        <v>272</v>
      </c>
      <c r="C19" s="159" t="s">
        <v>273</v>
      </c>
      <c r="D19" s="159"/>
      <c r="E19" s="159" t="s">
        <v>355</v>
      </c>
      <c r="F19" s="159"/>
      <c r="G19" s="158" t="s">
        <v>354</v>
      </c>
      <c r="H19" s="159" t="s">
        <v>356</v>
      </c>
      <c r="J19" s="158" t="s">
        <v>357</v>
      </c>
      <c r="K19" s="158" t="s">
        <v>358</v>
      </c>
    </row>
    <row r="20" spans="1:18">
      <c r="A20" s="157" t="s">
        <v>275</v>
      </c>
      <c r="B20" s="160" t="e">
        <f>#REF!</f>
        <v>#REF!</v>
      </c>
      <c r="C20" s="189" t="e">
        <f>#REF!</f>
        <v>#REF!</v>
      </c>
      <c r="D20" s="160" t="e">
        <f>C20/$C$22</f>
        <v>#REF!</v>
      </c>
      <c r="E20" s="160" t="e">
        <f>#REF!</f>
        <v>#REF!</v>
      </c>
      <c r="F20" s="160" t="e">
        <f>E20/$E$22</f>
        <v>#REF!</v>
      </c>
      <c r="G20" s="160" t="e">
        <f>D20*$G$22</f>
        <v>#REF!</v>
      </c>
      <c r="H20" s="261" t="e">
        <f>G20+15000+G30</f>
        <v>#REF!</v>
      </c>
      <c r="I20" s="168"/>
      <c r="J20" s="167">
        <f>'[59]Alimentazione CE Costi'!O456</f>
        <v>5757820.4699999997</v>
      </c>
      <c r="K20" s="146">
        <f>'[59]Alimentazione CE Costi'!O457</f>
        <v>1984229.4513821579</v>
      </c>
    </row>
    <row r="21" spans="1:18">
      <c r="A21" s="157"/>
      <c r="B21" s="162" t="e">
        <f>#REF!</f>
        <v>#REF!</v>
      </c>
      <c r="C21" s="162" t="e">
        <f>#REF!</f>
        <v>#REF!</v>
      </c>
      <c r="D21" s="160" t="e">
        <f>C21/$C$22</f>
        <v>#REF!</v>
      </c>
      <c r="E21" s="162" t="e">
        <f>#REF!</f>
        <v>#REF!</v>
      </c>
      <c r="F21" s="160" t="e">
        <f>E21/$E$22</f>
        <v>#REF!</v>
      </c>
      <c r="G21" s="162" t="e">
        <f>D21*$G$22</f>
        <v>#REF!</v>
      </c>
      <c r="H21" s="262" t="e">
        <f>G21-15000</f>
        <v>#REF!</v>
      </c>
      <c r="I21" s="169"/>
      <c r="J21" s="190">
        <f>'[59]Alimentazione CE Costi'!O473</f>
        <v>228140.21999999994</v>
      </c>
      <c r="K21" s="192">
        <f>'[59]Alimentazione CE Costi'!O474</f>
        <v>78620.468617842256</v>
      </c>
    </row>
    <row r="22" spans="1:18">
      <c r="A22" s="157"/>
      <c r="B22" s="160" t="e">
        <f>SUM(B20:B21)</f>
        <v>#REF!</v>
      </c>
      <c r="C22" s="160" t="e">
        <f>SUM(C20:C21)</f>
        <v>#REF!</v>
      </c>
      <c r="D22" s="160" t="e">
        <f>SUM(D20:D21)</f>
        <v>#REF!</v>
      </c>
      <c r="E22" s="160" t="e">
        <f>SUM(E20:E21)</f>
        <v>#REF!</v>
      </c>
      <c r="F22" s="160" t="e">
        <f>SUM(F20:F21)</f>
        <v>#REF!</v>
      </c>
      <c r="G22" s="160">
        <v>2090162.92</v>
      </c>
      <c r="H22" s="261" t="e">
        <f>SUM(H20:H21)</f>
        <v>#REF!</v>
      </c>
      <c r="I22" s="170"/>
      <c r="J22" s="167">
        <f>SUM(J20:J21)</f>
        <v>5985960.6899999995</v>
      </c>
      <c r="K22" s="167">
        <f>SUM(K20:K21)</f>
        <v>2062849.9200000002</v>
      </c>
      <c r="L22" s="167">
        <f>G22-K22</f>
        <v>27312.999999999767</v>
      </c>
    </row>
    <row r="23" spans="1:18">
      <c r="A23" s="156" t="s">
        <v>280</v>
      </c>
      <c r="B23" s="167"/>
      <c r="C23" s="167"/>
      <c r="D23" s="167"/>
      <c r="E23" s="167"/>
      <c r="F23" s="160"/>
      <c r="G23" s="160"/>
      <c r="H23" s="187"/>
      <c r="I23" s="170"/>
      <c r="J23" s="167"/>
      <c r="K23" s="167"/>
      <c r="L23" s="167"/>
    </row>
    <row r="24" spans="1:18">
      <c r="A24" s="157" t="s">
        <v>275</v>
      </c>
      <c r="B24" s="160" t="e">
        <f>#REF!</f>
        <v>#REF!</v>
      </c>
      <c r="C24" s="160" t="e">
        <f>#REF!</f>
        <v>#REF!</v>
      </c>
      <c r="D24" s="160" t="e">
        <f>C24/($C$26)</f>
        <v>#REF!</v>
      </c>
      <c r="E24" s="160" t="e">
        <f>#REF!</f>
        <v>#REF!</v>
      </c>
      <c r="F24" s="160" t="e">
        <f>E24/$E$43</f>
        <v>#REF!</v>
      </c>
      <c r="G24" s="160" t="e">
        <f>D24*$G$26</f>
        <v>#REF!</v>
      </c>
      <c r="H24" s="261" t="e">
        <f>G24+12000</f>
        <v>#REF!</v>
      </c>
      <c r="J24" s="167">
        <f>'[59]Alimentazione CE Costi'!O492</f>
        <v>1858269.84</v>
      </c>
      <c r="K24" s="193">
        <f>'[59]Alimentazione CE Costi'!O493</f>
        <v>375446.86</v>
      </c>
    </row>
    <row r="25" spans="1:18">
      <c r="A25" s="157"/>
      <c r="B25" s="162" t="e">
        <f>#REF!</f>
        <v>#REF!</v>
      </c>
      <c r="C25" s="162" t="e">
        <f>#REF!</f>
        <v>#REF!</v>
      </c>
      <c r="D25" s="160" t="e">
        <f>C25/($C$26)</f>
        <v>#REF!</v>
      </c>
      <c r="E25" s="162" t="e">
        <f>#REF!</f>
        <v>#REF!</v>
      </c>
      <c r="F25" s="160" t="e">
        <f t="shared" ref="F25" si="3">E25/$E$43</f>
        <v>#REF!</v>
      </c>
      <c r="G25" s="162" t="e">
        <f>D25*$G$26</f>
        <v>#REF!</v>
      </c>
      <c r="H25" s="262" t="e">
        <f>G25-12000</f>
        <v>#REF!</v>
      </c>
      <c r="J25" s="167">
        <f>'[59]Alimentazione CE Costi'!O502</f>
        <v>56016.539999999979</v>
      </c>
      <c r="K25" s="194">
        <f>'[59]Alimentazione CE Costi'!O503</f>
        <v>5909</v>
      </c>
      <c r="R25" s="167">
        <f>+K22+K45+K47</f>
        <v>2417966.0900000003</v>
      </c>
    </row>
    <row r="26" spans="1:18">
      <c r="A26" s="157"/>
      <c r="B26" s="160" t="e">
        <f>SUM(B24:B25)</f>
        <v>#REF!</v>
      </c>
      <c r="C26" s="160" t="e">
        <f>SUM(C24:C25)</f>
        <v>#REF!</v>
      </c>
      <c r="D26" s="167"/>
      <c r="E26" s="160" t="e">
        <f>SUM(E24:E25)</f>
        <v>#REF!</v>
      </c>
      <c r="F26" s="160"/>
      <c r="G26" s="160">
        <f>(336752.17+8690.5)+18860.6</f>
        <v>364303.26999999996</v>
      </c>
      <c r="H26" s="261" t="e">
        <f>SUM(H24:H25)</f>
        <v>#REF!</v>
      </c>
      <c r="J26" s="167"/>
      <c r="K26" s="169"/>
      <c r="R26" s="167">
        <f>+L22</f>
        <v>27312.999999999767</v>
      </c>
    </row>
    <row r="27" spans="1:18">
      <c r="A27" s="157"/>
      <c r="B27" s="167"/>
      <c r="C27" s="160"/>
      <c r="D27" s="167"/>
      <c r="E27" s="167"/>
      <c r="F27" s="160"/>
      <c r="G27" s="160"/>
      <c r="H27" s="187"/>
      <c r="I27" s="170"/>
      <c r="J27" s="167"/>
      <c r="K27" s="167"/>
      <c r="R27" s="167" t="e">
        <f>+L43</f>
        <v>#REF!</v>
      </c>
    </row>
    <row r="28" spans="1:18">
      <c r="A28" s="157"/>
      <c r="B28" s="167"/>
      <c r="C28" s="167"/>
      <c r="D28" s="167"/>
      <c r="E28" s="167"/>
      <c r="F28" s="160"/>
      <c r="G28" s="160"/>
      <c r="H28" s="187"/>
      <c r="I28" s="170"/>
      <c r="J28" s="167"/>
      <c r="K28" s="167"/>
    </row>
    <row r="29" spans="1:18">
      <c r="A29" s="157"/>
      <c r="B29" s="163"/>
      <c r="C29" s="164"/>
      <c r="F29" s="157" t="s">
        <v>279</v>
      </c>
      <c r="G29" s="265">
        <v>2090162.92</v>
      </c>
      <c r="H29" s="301">
        <f>G29+G30</f>
        <v>2061644.95</v>
      </c>
      <c r="K29" s="191">
        <v>2062849.22</v>
      </c>
      <c r="R29" s="167" t="e">
        <f>SUM(R25:R28)</f>
        <v>#REF!</v>
      </c>
    </row>
    <row r="30" spans="1:18">
      <c r="A30" s="157"/>
      <c r="B30" s="163"/>
      <c r="C30" s="164"/>
      <c r="F30" s="263" t="s">
        <v>281</v>
      </c>
      <c r="G30" s="230">
        <v>-28517.97</v>
      </c>
      <c r="H30" s="302"/>
      <c r="K30" s="191"/>
    </row>
    <row r="31" spans="1:18">
      <c r="A31" s="157"/>
      <c r="B31" s="163"/>
      <c r="C31" s="164"/>
      <c r="F31" s="206" t="s">
        <v>280</v>
      </c>
      <c r="G31" s="173">
        <f>336752.17+8690.5+18860.6</f>
        <v>364303.26999999996</v>
      </c>
      <c r="I31" s="167"/>
      <c r="K31" s="191"/>
    </row>
    <row r="32" spans="1:18">
      <c r="A32" s="157"/>
      <c r="B32" s="163"/>
      <c r="C32" s="164"/>
      <c r="F32" s="157"/>
      <c r="G32" s="160">
        <f>SUM(G29:G31)</f>
        <v>2425948.2199999997</v>
      </c>
      <c r="I32" s="167"/>
      <c r="K32" s="191"/>
      <c r="R32" s="145">
        <v>2454466.19</v>
      </c>
    </row>
    <row r="33" spans="1:18">
      <c r="A33" s="157"/>
      <c r="R33" s="167" t="e">
        <f>R32-R29</f>
        <v>#REF!</v>
      </c>
    </row>
    <row r="34" spans="1:18" s="157" customFormat="1">
      <c r="A34" s="156" t="s">
        <v>282</v>
      </c>
      <c r="B34" s="159" t="s">
        <v>272</v>
      </c>
      <c r="C34" s="159" t="s">
        <v>273</v>
      </c>
      <c r="D34" s="159"/>
      <c r="E34" s="159" t="s">
        <v>355</v>
      </c>
      <c r="F34" s="159"/>
      <c r="G34" s="158" t="s">
        <v>354</v>
      </c>
      <c r="H34" s="159" t="s">
        <v>356</v>
      </c>
      <c r="J34" s="158" t="s">
        <v>357</v>
      </c>
      <c r="K34" s="158" t="s">
        <v>358</v>
      </c>
    </row>
    <row r="35" spans="1:18">
      <c r="A35" s="157" t="s">
        <v>275</v>
      </c>
      <c r="B35" s="167"/>
      <c r="C35" s="167"/>
      <c r="D35" s="167"/>
      <c r="E35" s="167"/>
      <c r="F35" s="167"/>
      <c r="G35" s="167"/>
      <c r="H35" s="187"/>
      <c r="J35" s="167"/>
      <c r="K35" s="167"/>
    </row>
    <row r="36" spans="1:18">
      <c r="A36" s="157"/>
      <c r="B36" s="167"/>
      <c r="C36" s="167"/>
      <c r="D36" s="167"/>
      <c r="E36" s="167"/>
      <c r="F36" s="167"/>
      <c r="G36" s="167"/>
      <c r="H36" s="187"/>
      <c r="J36" s="167"/>
      <c r="K36" s="167"/>
    </row>
    <row r="37" spans="1:18">
      <c r="A37" s="157" t="s">
        <v>276</v>
      </c>
      <c r="B37" s="160" t="e">
        <f>#REF!</f>
        <v>#REF!</v>
      </c>
      <c r="C37" s="160" t="e">
        <f>#REF!</f>
        <v>#REF!</v>
      </c>
      <c r="D37" s="160" t="e">
        <f t="shared" ref="D37:D42" si="4">C37/$C$43</f>
        <v>#REF!</v>
      </c>
      <c r="E37" s="160" t="e">
        <f>#REF!</f>
        <v>#REF!</v>
      </c>
      <c r="F37" s="160" t="e">
        <f t="shared" ref="F37:F42" si="5">E37/$E$43</f>
        <v>#REF!</v>
      </c>
      <c r="G37" s="160" t="e">
        <f t="shared" ref="G37:G42" si="6">D37*$G$43</f>
        <v>#REF!</v>
      </c>
      <c r="H37" s="261" t="e">
        <f>ROUND(G37-0,2)</f>
        <v>#REF!</v>
      </c>
      <c r="J37" s="167">
        <f>'[59]Alimentazione CE Costi'!O539</f>
        <v>42314.270000000004</v>
      </c>
      <c r="K37" s="193">
        <f>'[59]Alimentazione CE Costi'!O540</f>
        <v>20572</v>
      </c>
    </row>
    <row r="38" spans="1:18">
      <c r="A38" s="157"/>
      <c r="B38" s="160" t="e">
        <f>#REF!</f>
        <v>#REF!</v>
      </c>
      <c r="C38" s="160" t="e">
        <f>#REF!</f>
        <v>#REF!</v>
      </c>
      <c r="D38" s="160" t="e">
        <f t="shared" si="4"/>
        <v>#REF!</v>
      </c>
      <c r="E38" s="160" t="e">
        <f>#REF!</f>
        <v>#REF!</v>
      </c>
      <c r="F38" s="160" t="e">
        <f t="shared" si="5"/>
        <v>#REF!</v>
      </c>
      <c r="G38" s="160" t="e">
        <f t="shared" si="6"/>
        <v>#REF!</v>
      </c>
      <c r="H38" s="261">
        <f>9500+7000</f>
        <v>16500</v>
      </c>
      <c r="J38" s="167">
        <f>'[59]Alimentazione CE Costi'!O549</f>
        <v>0</v>
      </c>
      <c r="K38" s="195">
        <f>'[59]Alimentazione CE Costi'!O550</f>
        <v>0</v>
      </c>
    </row>
    <row r="39" spans="1:18">
      <c r="A39" s="157" t="s">
        <v>277</v>
      </c>
      <c r="B39" s="160" t="e">
        <f>#REF!</f>
        <v>#REF!</v>
      </c>
      <c r="C39" s="160" t="e">
        <f>#REF!</f>
        <v>#REF!</v>
      </c>
      <c r="D39" s="160" t="e">
        <f t="shared" si="4"/>
        <v>#REF!</v>
      </c>
      <c r="E39" s="160" t="e">
        <f>#REF!</f>
        <v>#REF!</v>
      </c>
      <c r="F39" s="160" t="e">
        <f t="shared" si="5"/>
        <v>#REF!</v>
      </c>
      <c r="G39" s="160" t="e">
        <f t="shared" si="6"/>
        <v>#REF!</v>
      </c>
      <c r="H39" s="261" t="e">
        <f>ROUND(G39,2)</f>
        <v>#REF!</v>
      </c>
      <c r="J39" s="167">
        <f>'[59]Alimentazione CE Costi'!O586</f>
        <v>47646.67</v>
      </c>
      <c r="K39" s="195">
        <f>'[59]Alimentazione CE Costi'!O587</f>
        <v>7229</v>
      </c>
    </row>
    <row r="40" spans="1:18">
      <c r="A40" s="157"/>
      <c r="B40" s="160" t="e">
        <f>#REF!</f>
        <v>#REF!</v>
      </c>
      <c r="C40" s="160" t="e">
        <f>#REF!</f>
        <v>#REF!</v>
      </c>
      <c r="D40" s="160" t="e">
        <f t="shared" si="4"/>
        <v>#REF!</v>
      </c>
      <c r="E40" s="160" t="e">
        <f>#REF!</f>
        <v>#REF!</v>
      </c>
      <c r="F40" s="160" t="e">
        <f t="shared" si="5"/>
        <v>#REF!</v>
      </c>
      <c r="G40" s="160" t="e">
        <f t="shared" si="6"/>
        <v>#REF!</v>
      </c>
      <c r="H40" s="261">
        <v>0</v>
      </c>
      <c r="J40" s="167">
        <f>'[59]Alimentazione CE Costi'!O596</f>
        <v>85903.99</v>
      </c>
      <c r="K40" s="195">
        <f>'[59]Alimentazione CE Costi'!O597</f>
        <v>1458</v>
      </c>
    </row>
    <row r="41" spans="1:18">
      <c r="A41" s="157" t="s">
        <v>278</v>
      </c>
      <c r="B41" s="160" t="e">
        <f>#REF!</f>
        <v>#REF!</v>
      </c>
      <c r="C41" s="160" t="e">
        <f>#REF!</f>
        <v>#REF!</v>
      </c>
      <c r="D41" s="160" t="e">
        <f t="shared" si="4"/>
        <v>#REF!</v>
      </c>
      <c r="E41" s="160" t="e">
        <f>#REF!</f>
        <v>#REF!</v>
      </c>
      <c r="F41" s="160" t="e">
        <f t="shared" si="5"/>
        <v>#REF!</v>
      </c>
      <c r="G41" s="160" t="e">
        <f t="shared" si="6"/>
        <v>#REF!</v>
      </c>
      <c r="H41" s="261" t="e">
        <f>ROUND(G41+G42,0)-8852.51</f>
        <v>#REF!</v>
      </c>
      <c r="J41" s="167">
        <f>'[59]Alimentazione CE Costi'!O633</f>
        <v>260511.87</v>
      </c>
      <c r="K41" s="195">
        <f>'[59]Alimentazione CE Costi'!O634</f>
        <v>100832</v>
      </c>
    </row>
    <row r="42" spans="1:18">
      <c r="B42" s="162" t="e">
        <f>#REF!</f>
        <v>#REF!</v>
      </c>
      <c r="C42" s="162" t="e">
        <f>#REF!</f>
        <v>#REF!</v>
      </c>
      <c r="D42" s="160" t="e">
        <f t="shared" si="4"/>
        <v>#REF!</v>
      </c>
      <c r="E42" s="162" t="e">
        <f>#REF!</f>
        <v>#REF!</v>
      </c>
      <c r="F42" s="160" t="e">
        <f t="shared" si="5"/>
        <v>#REF!</v>
      </c>
      <c r="G42" s="162" t="e">
        <f t="shared" si="6"/>
        <v>#REF!</v>
      </c>
      <c r="H42" s="262">
        <v>0</v>
      </c>
      <c r="J42" s="190">
        <f>'[59]Alimentazione CE Costi'!O643</f>
        <v>0</v>
      </c>
      <c r="K42" s="194">
        <f>'[59]Alimentazione CE Costi'!O644</f>
        <v>0</v>
      </c>
      <c r="N42" s="158" t="s">
        <v>367</v>
      </c>
      <c r="O42" s="158" t="s">
        <v>368</v>
      </c>
      <c r="P42" s="157"/>
    </row>
    <row r="43" spans="1:18">
      <c r="B43" s="160" t="e">
        <f>SUM(B35:B42)</f>
        <v>#REF!</v>
      </c>
      <c r="C43" s="160" t="e">
        <f>SUM(C35:C42)</f>
        <v>#REF!</v>
      </c>
      <c r="D43" s="160" t="e">
        <f>SUM(D35:D42)</f>
        <v>#REF!</v>
      </c>
      <c r="E43" s="160" t="e">
        <f>SUM(E35:E42)</f>
        <v>#REF!</v>
      </c>
      <c r="F43" s="160" t="e">
        <f>SUM(F35:F42)</f>
        <v>#REF!</v>
      </c>
      <c r="G43" s="160">
        <f>156330.69</f>
        <v>156330.69</v>
      </c>
      <c r="H43" s="261" t="e">
        <f>SUM(H35:H42)</f>
        <v>#REF!</v>
      </c>
      <c r="J43" s="167">
        <f>SUM(J35:J42)</f>
        <v>436376.8</v>
      </c>
      <c r="K43" s="167">
        <f>SUM(K35:K42)</f>
        <v>130091</v>
      </c>
      <c r="L43" s="160" t="e">
        <f>G43+G24+G25-K43-K24-K25</f>
        <v>#REF!</v>
      </c>
      <c r="N43" s="157">
        <v>8690.5</v>
      </c>
      <c r="O43" s="157">
        <v>496.6</v>
      </c>
      <c r="P43" s="157">
        <f>N43+O43</f>
        <v>9187.1</v>
      </c>
    </row>
    <row r="44" spans="1:18">
      <c r="G44" s="157"/>
      <c r="H44" s="156"/>
    </row>
    <row r="45" spans="1:18">
      <c r="B45" s="163"/>
      <c r="C45" s="166"/>
      <c r="G45" s="160"/>
      <c r="H45" s="261" t="e">
        <f>G43-H43</f>
        <v>#REF!</v>
      </c>
      <c r="K45" s="193">
        <v>336752.17</v>
      </c>
      <c r="M45" s="167"/>
    </row>
    <row r="46" spans="1:18">
      <c r="B46" s="163"/>
      <c r="C46" s="166"/>
      <c r="G46" s="160">
        <v>156330.69</v>
      </c>
      <c r="K46" s="195">
        <v>156330.69</v>
      </c>
    </row>
    <row r="47" spans="1:18">
      <c r="B47" s="163"/>
      <c r="C47" s="175"/>
      <c r="G47" s="162">
        <v>0</v>
      </c>
      <c r="K47" s="194">
        <v>18364</v>
      </c>
    </row>
    <row r="48" spans="1:18">
      <c r="B48" s="163"/>
      <c r="C48" s="166"/>
      <c r="G48" s="160">
        <f>SUM(G45:G47)</f>
        <v>156330.69</v>
      </c>
      <c r="K48" s="194">
        <f>SUM(K45:K47)</f>
        <v>511446.86</v>
      </c>
    </row>
    <row r="49" spans="1:18">
      <c r="B49" s="163"/>
      <c r="C49" s="166"/>
      <c r="G49" s="167"/>
      <c r="K49" s="167"/>
    </row>
    <row r="50" spans="1:18">
      <c r="B50" s="163"/>
      <c r="C50" s="166"/>
      <c r="G50" s="167"/>
      <c r="K50" s="167"/>
    </row>
    <row r="51" spans="1:18">
      <c r="R51" s="167">
        <v>2454466.19</v>
      </c>
    </row>
    <row r="52" spans="1:18">
      <c r="A52" s="157" t="s">
        <v>283</v>
      </c>
      <c r="B52" s="160" t="e">
        <f>B12+B22+B43+B26</f>
        <v>#REF!</v>
      </c>
      <c r="E52" s="160" t="e">
        <f>E12+E22+E43+E26</f>
        <v>#REF!</v>
      </c>
      <c r="J52" s="167">
        <f>J12+J22+J43</f>
        <v>20407509.490000002</v>
      </c>
      <c r="R52" s="190">
        <v>156330.69</v>
      </c>
    </row>
    <row r="53" spans="1:18">
      <c r="R53" s="167">
        <f>SUM(R51:R52)</f>
        <v>2610796.88</v>
      </c>
    </row>
    <row r="55" spans="1:18">
      <c r="J55" s="264">
        <v>19552180.010000002</v>
      </c>
      <c r="K55" s="219" t="s">
        <v>284</v>
      </c>
      <c r="L55" s="157"/>
      <c r="M55" s="216" t="s">
        <v>285</v>
      </c>
      <c r="N55" s="219"/>
    </row>
    <row r="56" spans="1:18">
      <c r="F56" s="216" t="s">
        <v>286</v>
      </c>
      <c r="G56" s="243">
        <f>+G31+G48</f>
        <v>520633.95999999996</v>
      </c>
      <c r="J56" s="224">
        <v>2769615.86</v>
      </c>
      <c r="K56" s="222" t="s">
        <v>287</v>
      </c>
      <c r="L56" s="157"/>
      <c r="M56" s="220">
        <f>L22</f>
        <v>27312.999999999767</v>
      </c>
      <c r="N56" s="222" t="s">
        <v>288</v>
      </c>
    </row>
    <row r="57" spans="1:18">
      <c r="D57" s="172"/>
      <c r="E57" s="167"/>
      <c r="F57" s="244"/>
      <c r="G57" s="233">
        <f>-K48</f>
        <v>-511446.86</v>
      </c>
      <c r="J57" s="224">
        <f>SUM(J55:J56)</f>
        <v>22321795.870000001</v>
      </c>
      <c r="K57" s="226" t="s">
        <v>289</v>
      </c>
      <c r="L57" s="157"/>
      <c r="M57" s="224" t="e">
        <f>L43</f>
        <v>#REF!</v>
      </c>
      <c r="N57" s="222" t="s">
        <v>290</v>
      </c>
    </row>
    <row r="58" spans="1:18">
      <c r="D58" s="172"/>
      <c r="E58" s="167"/>
      <c r="F58" s="245" t="s">
        <v>291</v>
      </c>
      <c r="G58" s="233">
        <f>SUM(G56:G57)</f>
        <v>9187.0999999999767</v>
      </c>
      <c r="J58" s="157"/>
      <c r="K58" s="157"/>
      <c r="L58" s="157"/>
      <c r="M58" s="224" t="e">
        <f>SUM(M56:M57)</f>
        <v>#REF!</v>
      </c>
      <c r="N58" s="226"/>
    </row>
    <row r="59" spans="1:18">
      <c r="D59" s="172"/>
      <c r="E59" s="169"/>
      <c r="J59" s="157"/>
      <c r="K59" s="157"/>
      <c r="L59" s="157"/>
      <c r="M59" s="157"/>
      <c r="N59" s="157"/>
    </row>
    <row r="60" spans="1:18">
      <c r="E60" s="167"/>
      <c r="J60" s="157"/>
      <c r="K60" s="157"/>
      <c r="L60" s="157"/>
      <c r="M60" s="157"/>
      <c r="N60" s="157"/>
    </row>
    <row r="65" spans="1:9">
      <c r="A65" s="157" t="s">
        <v>292</v>
      </c>
    </row>
    <row r="66" spans="1:9">
      <c r="A66" s="157"/>
    </row>
    <row r="67" spans="1:9">
      <c r="A67" s="156" t="s">
        <v>271</v>
      </c>
      <c r="C67" s="157" t="s">
        <v>293</v>
      </c>
    </row>
    <row r="68" spans="1:9">
      <c r="A68" s="157" t="s">
        <v>275</v>
      </c>
      <c r="C68" s="165" t="e">
        <f>#REF!</f>
        <v>#REF!</v>
      </c>
      <c r="D68" s="191"/>
      <c r="E68" s="198"/>
    </row>
    <row r="69" spans="1:9">
      <c r="A69" s="157"/>
      <c r="C69" s="165" t="e">
        <f>#REF!</f>
        <v>#REF!</v>
      </c>
      <c r="D69" s="191"/>
      <c r="E69" s="198"/>
    </row>
    <row r="70" spans="1:9">
      <c r="A70" s="157" t="s">
        <v>276</v>
      </c>
      <c r="C70" s="165" t="e">
        <f>#REF!</f>
        <v>#REF!</v>
      </c>
      <c r="D70" s="191"/>
      <c r="E70" s="198"/>
    </row>
    <row r="71" spans="1:9">
      <c r="A71" s="157"/>
      <c r="C71" s="165" t="e">
        <f>#REF!</f>
        <v>#REF!</v>
      </c>
      <c r="D71" s="191"/>
      <c r="E71" s="198"/>
    </row>
    <row r="72" spans="1:9">
      <c r="A72" s="157" t="s">
        <v>277</v>
      </c>
      <c r="C72" s="165" t="e">
        <f>#REF!</f>
        <v>#REF!</v>
      </c>
      <c r="D72" s="191"/>
      <c r="E72" s="198"/>
    </row>
    <row r="73" spans="1:9">
      <c r="A73" s="157"/>
      <c r="C73" s="165" t="e">
        <f>#REF!</f>
        <v>#REF!</v>
      </c>
      <c r="D73" s="191"/>
      <c r="E73" s="198"/>
    </row>
    <row r="74" spans="1:9">
      <c r="A74" s="157" t="s">
        <v>278</v>
      </c>
      <c r="C74" s="165" t="e">
        <f>#REF!</f>
        <v>#REF!</v>
      </c>
      <c r="D74" s="165"/>
      <c r="E74" s="198"/>
    </row>
    <row r="75" spans="1:9">
      <c r="A75" s="157"/>
      <c r="C75" s="173" t="e">
        <f>#REF!</f>
        <v>#REF!</v>
      </c>
      <c r="D75" s="165"/>
      <c r="E75" s="209"/>
      <c r="G75" s="188" t="s">
        <v>379</v>
      </c>
      <c r="H75" s="184" t="s">
        <v>380</v>
      </c>
    </row>
    <row r="76" spans="1:9">
      <c r="C76" s="165" t="e">
        <f>SUM(C68:C75)</f>
        <v>#REF!</v>
      </c>
      <c r="D76" s="165" t="e">
        <f>C76-H12</f>
        <v>#REF!</v>
      </c>
      <c r="E76" s="209"/>
      <c r="G76" s="145">
        <v>11974.26</v>
      </c>
      <c r="H76" s="184">
        <v>-4839.3500000000004</v>
      </c>
      <c r="I76" s="145">
        <f>SUM(G76:H76)</f>
        <v>7134.91</v>
      </c>
    </row>
    <row r="77" spans="1:9">
      <c r="C77" s="198"/>
      <c r="D77" s="209"/>
      <c r="E77" s="209"/>
    </row>
    <row r="78" spans="1:9">
      <c r="A78" s="156" t="s">
        <v>279</v>
      </c>
      <c r="C78" s="182" t="e">
        <f>#REF!</f>
        <v>#REF!</v>
      </c>
      <c r="D78" s="157"/>
      <c r="E78" s="157"/>
    </row>
    <row r="79" spans="1:9">
      <c r="A79" s="157"/>
      <c r="C79" s="183" t="e">
        <f>#REF!</f>
        <v>#REF!</v>
      </c>
      <c r="D79" s="157"/>
      <c r="E79" s="157"/>
      <c r="G79" s="188" t="s">
        <v>379</v>
      </c>
      <c r="H79" s="184" t="s">
        <v>381</v>
      </c>
    </row>
    <row r="80" spans="1:9">
      <c r="A80" s="157"/>
      <c r="C80" s="182" t="e">
        <f>SUM(C78:C79)</f>
        <v>#REF!</v>
      </c>
      <c r="D80" s="160" t="e">
        <f>C80-G22</f>
        <v>#REF!</v>
      </c>
      <c r="E80" s="157" t="s">
        <v>294</v>
      </c>
      <c r="G80" s="145">
        <v>35646.980000000003</v>
      </c>
      <c r="H80" s="187">
        <f>+G30</f>
        <v>-28517.97</v>
      </c>
      <c r="I80" s="145">
        <f>SUM(G80:H80)</f>
        <v>7129.010000000002</v>
      </c>
    </row>
    <row r="81" spans="1:5">
      <c r="A81" s="157"/>
      <c r="C81" s="157"/>
      <c r="D81" s="157"/>
      <c r="E81" s="157"/>
    </row>
    <row r="82" spans="1:5">
      <c r="A82" s="156" t="s">
        <v>282</v>
      </c>
      <c r="D82" s="157"/>
      <c r="E82" s="157"/>
    </row>
    <row r="83" spans="1:5">
      <c r="A83" s="157" t="s">
        <v>275</v>
      </c>
      <c r="C83" s="160" t="e">
        <f>#REF!</f>
        <v>#REF!</v>
      </c>
      <c r="D83" s="157"/>
      <c r="E83" s="157"/>
    </row>
    <row r="84" spans="1:5">
      <c r="A84" s="157"/>
      <c r="C84" s="160" t="e">
        <f>#REF!</f>
        <v>#REF!</v>
      </c>
    </row>
    <row r="85" spans="1:5">
      <c r="A85" s="157" t="s">
        <v>276</v>
      </c>
      <c r="C85" s="160" t="e">
        <f>#REF!</f>
        <v>#REF!</v>
      </c>
    </row>
    <row r="86" spans="1:5">
      <c r="A86" s="157"/>
      <c r="C86" s="160" t="e">
        <f>#REF!</f>
        <v>#REF!</v>
      </c>
    </row>
    <row r="87" spans="1:5">
      <c r="A87" s="157" t="s">
        <v>277</v>
      </c>
      <c r="C87" s="160" t="e">
        <f>#REF!</f>
        <v>#REF!</v>
      </c>
    </row>
    <row r="88" spans="1:5">
      <c r="A88" s="157"/>
      <c r="C88" s="160" t="e">
        <f>#REF!</f>
        <v>#REF!</v>
      </c>
    </row>
    <row r="89" spans="1:5">
      <c r="A89" s="157" t="s">
        <v>278</v>
      </c>
      <c r="C89" s="160" t="e">
        <f>#REF!</f>
        <v>#REF!</v>
      </c>
    </row>
    <row r="90" spans="1:5">
      <c r="A90" s="157"/>
      <c r="C90" s="162" t="e">
        <f>#REF!</f>
        <v>#REF!</v>
      </c>
    </row>
    <row r="91" spans="1:5">
      <c r="C91" s="160" t="e">
        <f>SUM(C83:C90)</f>
        <v>#REF!</v>
      </c>
      <c r="D91" s="160" t="e">
        <f>C91-H43-H26</f>
        <v>#REF!</v>
      </c>
    </row>
  </sheetData>
  <mergeCells count="1">
    <mergeCell ref="H29:H30"/>
  </mergeCells>
  <pageMargins left="0.55118110236220474" right="0.43307086614173229" top="0.74803149606299213" bottom="0.74803149606299213" header="0.31496062992125984" footer="0.31496062992125984"/>
  <pageSetup paperSize="8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5"/>
  <sheetViews>
    <sheetView topLeftCell="A40" zoomScale="90" zoomScaleNormal="90" workbookViewId="0">
      <selection activeCell="H79" sqref="H79"/>
    </sheetView>
  </sheetViews>
  <sheetFormatPr defaultRowHeight="12.75"/>
  <cols>
    <col min="1" max="1" width="9.140625" style="145" customWidth="1"/>
    <col min="2" max="2" width="13.28515625" style="145" customWidth="1"/>
    <col min="3" max="3" width="14.42578125" style="145" customWidth="1"/>
    <col min="4" max="4" width="12.42578125" style="145" customWidth="1"/>
    <col min="5" max="5" width="17.140625" style="145" customWidth="1"/>
    <col min="6" max="6" width="6.85546875" style="145" customWidth="1"/>
    <col min="7" max="7" width="19.85546875" style="145" customWidth="1"/>
    <col min="8" max="8" width="6.7109375" style="145" customWidth="1"/>
    <col min="9" max="9" width="19.140625" style="145" customWidth="1"/>
    <col min="10" max="10" width="14.28515625" style="184" customWidth="1"/>
    <col min="11" max="11" width="14.28515625" style="210" customWidth="1"/>
    <col min="12" max="15" width="12.5703125" style="145" customWidth="1"/>
    <col min="16" max="16" width="12.42578125" style="145" customWidth="1"/>
    <col min="17" max="17" width="11.42578125" style="145" customWidth="1"/>
    <col min="18" max="18" width="7.85546875" style="145" customWidth="1"/>
    <col min="19" max="19" width="15.5703125" style="145" customWidth="1"/>
    <col min="20" max="20" width="13.42578125" style="145" customWidth="1"/>
    <col min="21" max="21" width="11" style="145" bestFit="1" customWidth="1"/>
    <col min="22" max="22" width="9.85546875" style="145" bestFit="1" customWidth="1"/>
    <col min="23" max="23" width="11.85546875" style="145" customWidth="1"/>
    <col min="24" max="24" width="12.85546875" style="145" customWidth="1"/>
    <col min="25" max="262" width="9.140625" style="145"/>
    <col min="263" max="263" width="9.140625" style="145" customWidth="1"/>
    <col min="264" max="264" width="13.28515625" style="145" customWidth="1"/>
    <col min="265" max="265" width="14.42578125" style="145" customWidth="1"/>
    <col min="266" max="266" width="7.5703125" style="145" customWidth="1"/>
    <col min="267" max="267" width="17.140625" style="145" customWidth="1"/>
    <col min="268" max="268" width="6.85546875" style="145" customWidth="1"/>
    <col min="269" max="269" width="19.140625" style="145" customWidth="1"/>
    <col min="270" max="270" width="14.28515625" style="145" customWidth="1"/>
    <col min="271" max="271" width="12.5703125" style="145" customWidth="1"/>
    <col min="272" max="272" width="7.140625" style="145" customWidth="1"/>
    <col min="273" max="273" width="9.140625" style="145"/>
    <col min="274" max="274" width="7.85546875" style="145" customWidth="1"/>
    <col min="275" max="275" width="15.5703125" style="145" customWidth="1"/>
    <col min="276" max="276" width="11" style="145" customWidth="1"/>
    <col min="277" max="518" width="9.140625" style="145"/>
    <col min="519" max="519" width="9.140625" style="145" customWidth="1"/>
    <col min="520" max="520" width="13.28515625" style="145" customWidth="1"/>
    <col min="521" max="521" width="14.42578125" style="145" customWidth="1"/>
    <col min="522" max="522" width="7.5703125" style="145" customWidth="1"/>
    <col min="523" max="523" width="17.140625" style="145" customWidth="1"/>
    <col min="524" max="524" width="6.85546875" style="145" customWidth="1"/>
    <col min="525" max="525" width="19.140625" style="145" customWidth="1"/>
    <col min="526" max="526" width="14.28515625" style="145" customWidth="1"/>
    <col min="527" max="527" width="12.5703125" style="145" customWidth="1"/>
    <col min="528" max="528" width="7.140625" style="145" customWidth="1"/>
    <col min="529" max="529" width="9.140625" style="145"/>
    <col min="530" max="530" width="7.85546875" style="145" customWidth="1"/>
    <col min="531" max="531" width="15.5703125" style="145" customWidth="1"/>
    <col min="532" max="532" width="11" style="145" customWidth="1"/>
    <col min="533" max="774" width="9.140625" style="145"/>
    <col min="775" max="775" width="9.140625" style="145" customWidth="1"/>
    <col min="776" max="776" width="13.28515625" style="145" customWidth="1"/>
    <col min="777" max="777" width="14.42578125" style="145" customWidth="1"/>
    <col min="778" max="778" width="7.5703125" style="145" customWidth="1"/>
    <col min="779" max="779" width="17.140625" style="145" customWidth="1"/>
    <col min="780" max="780" width="6.85546875" style="145" customWidth="1"/>
    <col min="781" max="781" width="19.140625" style="145" customWidth="1"/>
    <col min="782" max="782" width="14.28515625" style="145" customWidth="1"/>
    <col min="783" max="783" width="12.5703125" style="145" customWidth="1"/>
    <col min="784" max="784" width="7.140625" style="145" customWidth="1"/>
    <col min="785" max="785" width="9.140625" style="145"/>
    <col min="786" max="786" width="7.85546875" style="145" customWidth="1"/>
    <col min="787" max="787" width="15.5703125" style="145" customWidth="1"/>
    <col min="788" max="788" width="11" style="145" customWidth="1"/>
    <col min="789" max="1030" width="9.140625" style="145"/>
    <col min="1031" max="1031" width="9.140625" style="145" customWidth="1"/>
    <col min="1032" max="1032" width="13.28515625" style="145" customWidth="1"/>
    <col min="1033" max="1033" width="14.42578125" style="145" customWidth="1"/>
    <col min="1034" max="1034" width="7.5703125" style="145" customWidth="1"/>
    <col min="1035" max="1035" width="17.140625" style="145" customWidth="1"/>
    <col min="1036" max="1036" width="6.85546875" style="145" customWidth="1"/>
    <col min="1037" max="1037" width="19.140625" style="145" customWidth="1"/>
    <col min="1038" max="1038" width="14.28515625" style="145" customWidth="1"/>
    <col min="1039" max="1039" width="12.5703125" style="145" customWidth="1"/>
    <col min="1040" max="1040" width="7.140625" style="145" customWidth="1"/>
    <col min="1041" max="1041" width="9.140625" style="145"/>
    <col min="1042" max="1042" width="7.85546875" style="145" customWidth="1"/>
    <col min="1043" max="1043" width="15.5703125" style="145" customWidth="1"/>
    <col min="1044" max="1044" width="11" style="145" customWidth="1"/>
    <col min="1045" max="1286" width="9.140625" style="145"/>
    <col min="1287" max="1287" width="9.140625" style="145" customWidth="1"/>
    <col min="1288" max="1288" width="13.28515625" style="145" customWidth="1"/>
    <col min="1289" max="1289" width="14.42578125" style="145" customWidth="1"/>
    <col min="1290" max="1290" width="7.5703125" style="145" customWidth="1"/>
    <col min="1291" max="1291" width="17.140625" style="145" customWidth="1"/>
    <col min="1292" max="1292" width="6.85546875" style="145" customWidth="1"/>
    <col min="1293" max="1293" width="19.140625" style="145" customWidth="1"/>
    <col min="1294" max="1294" width="14.28515625" style="145" customWidth="1"/>
    <col min="1295" max="1295" width="12.5703125" style="145" customWidth="1"/>
    <col min="1296" max="1296" width="7.140625" style="145" customWidth="1"/>
    <col min="1297" max="1297" width="9.140625" style="145"/>
    <col min="1298" max="1298" width="7.85546875" style="145" customWidth="1"/>
    <col min="1299" max="1299" width="15.5703125" style="145" customWidth="1"/>
    <col min="1300" max="1300" width="11" style="145" customWidth="1"/>
    <col min="1301" max="1542" width="9.140625" style="145"/>
    <col min="1543" max="1543" width="9.140625" style="145" customWidth="1"/>
    <col min="1544" max="1544" width="13.28515625" style="145" customWidth="1"/>
    <col min="1545" max="1545" width="14.42578125" style="145" customWidth="1"/>
    <col min="1546" max="1546" width="7.5703125" style="145" customWidth="1"/>
    <col min="1547" max="1547" width="17.140625" style="145" customWidth="1"/>
    <col min="1548" max="1548" width="6.85546875" style="145" customWidth="1"/>
    <col min="1549" max="1549" width="19.140625" style="145" customWidth="1"/>
    <col min="1550" max="1550" width="14.28515625" style="145" customWidth="1"/>
    <col min="1551" max="1551" width="12.5703125" style="145" customWidth="1"/>
    <col min="1552" max="1552" width="7.140625" style="145" customWidth="1"/>
    <col min="1553" max="1553" width="9.140625" style="145"/>
    <col min="1554" max="1554" width="7.85546875" style="145" customWidth="1"/>
    <col min="1555" max="1555" width="15.5703125" style="145" customWidth="1"/>
    <col min="1556" max="1556" width="11" style="145" customWidth="1"/>
    <col min="1557" max="1798" width="9.140625" style="145"/>
    <col min="1799" max="1799" width="9.140625" style="145" customWidth="1"/>
    <col min="1800" max="1800" width="13.28515625" style="145" customWidth="1"/>
    <col min="1801" max="1801" width="14.42578125" style="145" customWidth="1"/>
    <col min="1802" max="1802" width="7.5703125" style="145" customWidth="1"/>
    <col min="1803" max="1803" width="17.140625" style="145" customWidth="1"/>
    <col min="1804" max="1804" width="6.85546875" style="145" customWidth="1"/>
    <col min="1805" max="1805" width="19.140625" style="145" customWidth="1"/>
    <col min="1806" max="1806" width="14.28515625" style="145" customWidth="1"/>
    <col min="1807" max="1807" width="12.5703125" style="145" customWidth="1"/>
    <col min="1808" max="1808" width="7.140625" style="145" customWidth="1"/>
    <col min="1809" max="1809" width="9.140625" style="145"/>
    <col min="1810" max="1810" width="7.85546875" style="145" customWidth="1"/>
    <col min="1811" max="1811" width="15.5703125" style="145" customWidth="1"/>
    <col min="1812" max="1812" width="11" style="145" customWidth="1"/>
    <col min="1813" max="2054" width="9.140625" style="145"/>
    <col min="2055" max="2055" width="9.140625" style="145" customWidth="1"/>
    <col min="2056" max="2056" width="13.28515625" style="145" customWidth="1"/>
    <col min="2057" max="2057" width="14.42578125" style="145" customWidth="1"/>
    <col min="2058" max="2058" width="7.5703125" style="145" customWidth="1"/>
    <col min="2059" max="2059" width="17.140625" style="145" customWidth="1"/>
    <col min="2060" max="2060" width="6.85546875" style="145" customWidth="1"/>
    <col min="2061" max="2061" width="19.140625" style="145" customWidth="1"/>
    <col min="2062" max="2062" width="14.28515625" style="145" customWidth="1"/>
    <col min="2063" max="2063" width="12.5703125" style="145" customWidth="1"/>
    <col min="2064" max="2064" width="7.140625" style="145" customWidth="1"/>
    <col min="2065" max="2065" width="9.140625" style="145"/>
    <col min="2066" max="2066" width="7.85546875" style="145" customWidth="1"/>
    <col min="2067" max="2067" width="15.5703125" style="145" customWidth="1"/>
    <col min="2068" max="2068" width="11" style="145" customWidth="1"/>
    <col min="2069" max="2310" width="9.140625" style="145"/>
    <col min="2311" max="2311" width="9.140625" style="145" customWidth="1"/>
    <col min="2312" max="2312" width="13.28515625" style="145" customWidth="1"/>
    <col min="2313" max="2313" width="14.42578125" style="145" customWidth="1"/>
    <col min="2314" max="2314" width="7.5703125" style="145" customWidth="1"/>
    <col min="2315" max="2315" width="17.140625" style="145" customWidth="1"/>
    <col min="2316" max="2316" width="6.85546875" style="145" customWidth="1"/>
    <col min="2317" max="2317" width="19.140625" style="145" customWidth="1"/>
    <col min="2318" max="2318" width="14.28515625" style="145" customWidth="1"/>
    <col min="2319" max="2319" width="12.5703125" style="145" customWidth="1"/>
    <col min="2320" max="2320" width="7.140625" style="145" customWidth="1"/>
    <col min="2321" max="2321" width="9.140625" style="145"/>
    <col min="2322" max="2322" width="7.85546875" style="145" customWidth="1"/>
    <col min="2323" max="2323" width="15.5703125" style="145" customWidth="1"/>
    <col min="2324" max="2324" width="11" style="145" customWidth="1"/>
    <col min="2325" max="2566" width="9.140625" style="145"/>
    <col min="2567" max="2567" width="9.140625" style="145" customWidth="1"/>
    <col min="2568" max="2568" width="13.28515625" style="145" customWidth="1"/>
    <col min="2569" max="2569" width="14.42578125" style="145" customWidth="1"/>
    <col min="2570" max="2570" width="7.5703125" style="145" customWidth="1"/>
    <col min="2571" max="2571" width="17.140625" style="145" customWidth="1"/>
    <col min="2572" max="2572" width="6.85546875" style="145" customWidth="1"/>
    <col min="2573" max="2573" width="19.140625" style="145" customWidth="1"/>
    <col min="2574" max="2574" width="14.28515625" style="145" customWidth="1"/>
    <col min="2575" max="2575" width="12.5703125" style="145" customWidth="1"/>
    <col min="2576" max="2576" width="7.140625" style="145" customWidth="1"/>
    <col min="2577" max="2577" width="9.140625" style="145"/>
    <col min="2578" max="2578" width="7.85546875" style="145" customWidth="1"/>
    <col min="2579" max="2579" width="15.5703125" style="145" customWidth="1"/>
    <col min="2580" max="2580" width="11" style="145" customWidth="1"/>
    <col min="2581" max="2822" width="9.140625" style="145"/>
    <col min="2823" max="2823" width="9.140625" style="145" customWidth="1"/>
    <col min="2824" max="2824" width="13.28515625" style="145" customWidth="1"/>
    <col min="2825" max="2825" width="14.42578125" style="145" customWidth="1"/>
    <col min="2826" max="2826" width="7.5703125" style="145" customWidth="1"/>
    <col min="2827" max="2827" width="17.140625" style="145" customWidth="1"/>
    <col min="2828" max="2828" width="6.85546875" style="145" customWidth="1"/>
    <col min="2829" max="2829" width="19.140625" style="145" customWidth="1"/>
    <col min="2830" max="2830" width="14.28515625" style="145" customWidth="1"/>
    <col min="2831" max="2831" width="12.5703125" style="145" customWidth="1"/>
    <col min="2832" max="2832" width="7.140625" style="145" customWidth="1"/>
    <col min="2833" max="2833" width="9.140625" style="145"/>
    <col min="2834" max="2834" width="7.85546875" style="145" customWidth="1"/>
    <col min="2835" max="2835" width="15.5703125" style="145" customWidth="1"/>
    <col min="2836" max="2836" width="11" style="145" customWidth="1"/>
    <col min="2837" max="3078" width="9.140625" style="145"/>
    <col min="3079" max="3079" width="9.140625" style="145" customWidth="1"/>
    <col min="3080" max="3080" width="13.28515625" style="145" customWidth="1"/>
    <col min="3081" max="3081" width="14.42578125" style="145" customWidth="1"/>
    <col min="3082" max="3082" width="7.5703125" style="145" customWidth="1"/>
    <col min="3083" max="3083" width="17.140625" style="145" customWidth="1"/>
    <col min="3084" max="3084" width="6.85546875" style="145" customWidth="1"/>
    <col min="3085" max="3085" width="19.140625" style="145" customWidth="1"/>
    <col min="3086" max="3086" width="14.28515625" style="145" customWidth="1"/>
    <col min="3087" max="3087" width="12.5703125" style="145" customWidth="1"/>
    <col min="3088" max="3088" width="7.140625" style="145" customWidth="1"/>
    <col min="3089" max="3089" width="9.140625" style="145"/>
    <col min="3090" max="3090" width="7.85546875" style="145" customWidth="1"/>
    <col min="3091" max="3091" width="15.5703125" style="145" customWidth="1"/>
    <col min="3092" max="3092" width="11" style="145" customWidth="1"/>
    <col min="3093" max="3334" width="9.140625" style="145"/>
    <col min="3335" max="3335" width="9.140625" style="145" customWidth="1"/>
    <col min="3336" max="3336" width="13.28515625" style="145" customWidth="1"/>
    <col min="3337" max="3337" width="14.42578125" style="145" customWidth="1"/>
    <col min="3338" max="3338" width="7.5703125" style="145" customWidth="1"/>
    <col min="3339" max="3339" width="17.140625" style="145" customWidth="1"/>
    <col min="3340" max="3340" width="6.85546875" style="145" customWidth="1"/>
    <col min="3341" max="3341" width="19.140625" style="145" customWidth="1"/>
    <col min="3342" max="3342" width="14.28515625" style="145" customWidth="1"/>
    <col min="3343" max="3343" width="12.5703125" style="145" customWidth="1"/>
    <col min="3344" max="3344" width="7.140625" style="145" customWidth="1"/>
    <col min="3345" max="3345" width="9.140625" style="145"/>
    <col min="3346" max="3346" width="7.85546875" style="145" customWidth="1"/>
    <col min="3347" max="3347" width="15.5703125" style="145" customWidth="1"/>
    <col min="3348" max="3348" width="11" style="145" customWidth="1"/>
    <col min="3349" max="3590" width="9.140625" style="145"/>
    <col min="3591" max="3591" width="9.140625" style="145" customWidth="1"/>
    <col min="3592" max="3592" width="13.28515625" style="145" customWidth="1"/>
    <col min="3593" max="3593" width="14.42578125" style="145" customWidth="1"/>
    <col min="3594" max="3594" width="7.5703125" style="145" customWidth="1"/>
    <col min="3595" max="3595" width="17.140625" style="145" customWidth="1"/>
    <col min="3596" max="3596" width="6.85546875" style="145" customWidth="1"/>
    <col min="3597" max="3597" width="19.140625" style="145" customWidth="1"/>
    <col min="3598" max="3598" width="14.28515625" style="145" customWidth="1"/>
    <col min="3599" max="3599" width="12.5703125" style="145" customWidth="1"/>
    <col min="3600" max="3600" width="7.140625" style="145" customWidth="1"/>
    <col min="3601" max="3601" width="9.140625" style="145"/>
    <col min="3602" max="3602" width="7.85546875" style="145" customWidth="1"/>
    <col min="3603" max="3603" width="15.5703125" style="145" customWidth="1"/>
    <col min="3604" max="3604" width="11" style="145" customWidth="1"/>
    <col min="3605" max="3846" width="9.140625" style="145"/>
    <col min="3847" max="3847" width="9.140625" style="145" customWidth="1"/>
    <col min="3848" max="3848" width="13.28515625" style="145" customWidth="1"/>
    <col min="3849" max="3849" width="14.42578125" style="145" customWidth="1"/>
    <col min="3850" max="3850" width="7.5703125" style="145" customWidth="1"/>
    <col min="3851" max="3851" width="17.140625" style="145" customWidth="1"/>
    <col min="3852" max="3852" width="6.85546875" style="145" customWidth="1"/>
    <col min="3853" max="3853" width="19.140625" style="145" customWidth="1"/>
    <col min="3854" max="3854" width="14.28515625" style="145" customWidth="1"/>
    <col min="3855" max="3855" width="12.5703125" style="145" customWidth="1"/>
    <col min="3856" max="3856" width="7.140625" style="145" customWidth="1"/>
    <col min="3857" max="3857" width="9.140625" style="145"/>
    <col min="3858" max="3858" width="7.85546875" style="145" customWidth="1"/>
    <col min="3859" max="3859" width="15.5703125" style="145" customWidth="1"/>
    <col min="3860" max="3860" width="11" style="145" customWidth="1"/>
    <col min="3861" max="4102" width="9.140625" style="145"/>
    <col min="4103" max="4103" width="9.140625" style="145" customWidth="1"/>
    <col min="4104" max="4104" width="13.28515625" style="145" customWidth="1"/>
    <col min="4105" max="4105" width="14.42578125" style="145" customWidth="1"/>
    <col min="4106" max="4106" width="7.5703125" style="145" customWidth="1"/>
    <col min="4107" max="4107" width="17.140625" style="145" customWidth="1"/>
    <col min="4108" max="4108" width="6.85546875" style="145" customWidth="1"/>
    <col min="4109" max="4109" width="19.140625" style="145" customWidth="1"/>
    <col min="4110" max="4110" width="14.28515625" style="145" customWidth="1"/>
    <col min="4111" max="4111" width="12.5703125" style="145" customWidth="1"/>
    <col min="4112" max="4112" width="7.140625" style="145" customWidth="1"/>
    <col min="4113" max="4113" width="9.140625" style="145"/>
    <col min="4114" max="4114" width="7.85546875" style="145" customWidth="1"/>
    <col min="4115" max="4115" width="15.5703125" style="145" customWidth="1"/>
    <col min="4116" max="4116" width="11" style="145" customWidth="1"/>
    <col min="4117" max="4358" width="9.140625" style="145"/>
    <col min="4359" max="4359" width="9.140625" style="145" customWidth="1"/>
    <col min="4360" max="4360" width="13.28515625" style="145" customWidth="1"/>
    <col min="4361" max="4361" width="14.42578125" style="145" customWidth="1"/>
    <col min="4362" max="4362" width="7.5703125" style="145" customWidth="1"/>
    <col min="4363" max="4363" width="17.140625" style="145" customWidth="1"/>
    <col min="4364" max="4364" width="6.85546875" style="145" customWidth="1"/>
    <col min="4365" max="4365" width="19.140625" style="145" customWidth="1"/>
    <col min="4366" max="4366" width="14.28515625" style="145" customWidth="1"/>
    <col min="4367" max="4367" width="12.5703125" style="145" customWidth="1"/>
    <col min="4368" max="4368" width="7.140625" style="145" customWidth="1"/>
    <col min="4369" max="4369" width="9.140625" style="145"/>
    <col min="4370" max="4370" width="7.85546875" style="145" customWidth="1"/>
    <col min="4371" max="4371" width="15.5703125" style="145" customWidth="1"/>
    <col min="4372" max="4372" width="11" style="145" customWidth="1"/>
    <col min="4373" max="4614" width="9.140625" style="145"/>
    <col min="4615" max="4615" width="9.140625" style="145" customWidth="1"/>
    <col min="4616" max="4616" width="13.28515625" style="145" customWidth="1"/>
    <col min="4617" max="4617" width="14.42578125" style="145" customWidth="1"/>
    <col min="4618" max="4618" width="7.5703125" style="145" customWidth="1"/>
    <col min="4619" max="4619" width="17.140625" style="145" customWidth="1"/>
    <col min="4620" max="4620" width="6.85546875" style="145" customWidth="1"/>
    <col min="4621" max="4621" width="19.140625" style="145" customWidth="1"/>
    <col min="4622" max="4622" width="14.28515625" style="145" customWidth="1"/>
    <col min="4623" max="4623" width="12.5703125" style="145" customWidth="1"/>
    <col min="4624" max="4624" width="7.140625" style="145" customWidth="1"/>
    <col min="4625" max="4625" width="9.140625" style="145"/>
    <col min="4626" max="4626" width="7.85546875" style="145" customWidth="1"/>
    <col min="4627" max="4627" width="15.5703125" style="145" customWidth="1"/>
    <col min="4628" max="4628" width="11" style="145" customWidth="1"/>
    <col min="4629" max="4870" width="9.140625" style="145"/>
    <col min="4871" max="4871" width="9.140625" style="145" customWidth="1"/>
    <col min="4872" max="4872" width="13.28515625" style="145" customWidth="1"/>
    <col min="4873" max="4873" width="14.42578125" style="145" customWidth="1"/>
    <col min="4874" max="4874" width="7.5703125" style="145" customWidth="1"/>
    <col min="4875" max="4875" width="17.140625" style="145" customWidth="1"/>
    <col min="4876" max="4876" width="6.85546875" style="145" customWidth="1"/>
    <col min="4877" max="4877" width="19.140625" style="145" customWidth="1"/>
    <col min="4878" max="4878" width="14.28515625" style="145" customWidth="1"/>
    <col min="4879" max="4879" width="12.5703125" style="145" customWidth="1"/>
    <col min="4880" max="4880" width="7.140625" style="145" customWidth="1"/>
    <col min="4881" max="4881" width="9.140625" style="145"/>
    <col min="4882" max="4882" width="7.85546875" style="145" customWidth="1"/>
    <col min="4883" max="4883" width="15.5703125" style="145" customWidth="1"/>
    <col min="4884" max="4884" width="11" style="145" customWidth="1"/>
    <col min="4885" max="5126" width="9.140625" style="145"/>
    <col min="5127" max="5127" width="9.140625" style="145" customWidth="1"/>
    <col min="5128" max="5128" width="13.28515625" style="145" customWidth="1"/>
    <col min="5129" max="5129" width="14.42578125" style="145" customWidth="1"/>
    <col min="5130" max="5130" width="7.5703125" style="145" customWidth="1"/>
    <col min="5131" max="5131" width="17.140625" style="145" customWidth="1"/>
    <col min="5132" max="5132" width="6.85546875" style="145" customWidth="1"/>
    <col min="5133" max="5133" width="19.140625" style="145" customWidth="1"/>
    <col min="5134" max="5134" width="14.28515625" style="145" customWidth="1"/>
    <col min="5135" max="5135" width="12.5703125" style="145" customWidth="1"/>
    <col min="5136" max="5136" width="7.140625" style="145" customWidth="1"/>
    <col min="5137" max="5137" width="9.140625" style="145"/>
    <col min="5138" max="5138" width="7.85546875" style="145" customWidth="1"/>
    <col min="5139" max="5139" width="15.5703125" style="145" customWidth="1"/>
    <col min="5140" max="5140" width="11" style="145" customWidth="1"/>
    <col min="5141" max="5382" width="9.140625" style="145"/>
    <col min="5383" max="5383" width="9.140625" style="145" customWidth="1"/>
    <col min="5384" max="5384" width="13.28515625" style="145" customWidth="1"/>
    <col min="5385" max="5385" width="14.42578125" style="145" customWidth="1"/>
    <col min="5386" max="5386" width="7.5703125" style="145" customWidth="1"/>
    <col min="5387" max="5387" width="17.140625" style="145" customWidth="1"/>
    <col min="5388" max="5388" width="6.85546875" style="145" customWidth="1"/>
    <col min="5389" max="5389" width="19.140625" style="145" customWidth="1"/>
    <col min="5390" max="5390" width="14.28515625" style="145" customWidth="1"/>
    <col min="5391" max="5391" width="12.5703125" style="145" customWidth="1"/>
    <col min="5392" max="5392" width="7.140625" style="145" customWidth="1"/>
    <col min="5393" max="5393" width="9.140625" style="145"/>
    <col min="5394" max="5394" width="7.85546875" style="145" customWidth="1"/>
    <col min="5395" max="5395" width="15.5703125" style="145" customWidth="1"/>
    <col min="5396" max="5396" width="11" style="145" customWidth="1"/>
    <col min="5397" max="5638" width="9.140625" style="145"/>
    <col min="5639" max="5639" width="9.140625" style="145" customWidth="1"/>
    <col min="5640" max="5640" width="13.28515625" style="145" customWidth="1"/>
    <col min="5641" max="5641" width="14.42578125" style="145" customWidth="1"/>
    <col min="5642" max="5642" width="7.5703125" style="145" customWidth="1"/>
    <col min="5643" max="5643" width="17.140625" style="145" customWidth="1"/>
    <col min="5644" max="5644" width="6.85546875" style="145" customWidth="1"/>
    <col min="5645" max="5645" width="19.140625" style="145" customWidth="1"/>
    <col min="5646" max="5646" width="14.28515625" style="145" customWidth="1"/>
    <col min="5647" max="5647" width="12.5703125" style="145" customWidth="1"/>
    <col min="5648" max="5648" width="7.140625" style="145" customWidth="1"/>
    <col min="5649" max="5649" width="9.140625" style="145"/>
    <col min="5650" max="5650" width="7.85546875" style="145" customWidth="1"/>
    <col min="5651" max="5651" width="15.5703125" style="145" customWidth="1"/>
    <col min="5652" max="5652" width="11" style="145" customWidth="1"/>
    <col min="5653" max="5894" width="9.140625" style="145"/>
    <col min="5895" max="5895" width="9.140625" style="145" customWidth="1"/>
    <col min="5896" max="5896" width="13.28515625" style="145" customWidth="1"/>
    <col min="5897" max="5897" width="14.42578125" style="145" customWidth="1"/>
    <col min="5898" max="5898" width="7.5703125" style="145" customWidth="1"/>
    <col min="5899" max="5899" width="17.140625" style="145" customWidth="1"/>
    <col min="5900" max="5900" width="6.85546875" style="145" customWidth="1"/>
    <col min="5901" max="5901" width="19.140625" style="145" customWidth="1"/>
    <col min="5902" max="5902" width="14.28515625" style="145" customWidth="1"/>
    <col min="5903" max="5903" width="12.5703125" style="145" customWidth="1"/>
    <col min="5904" max="5904" width="7.140625" style="145" customWidth="1"/>
    <col min="5905" max="5905" width="9.140625" style="145"/>
    <col min="5906" max="5906" width="7.85546875" style="145" customWidth="1"/>
    <col min="5907" max="5907" width="15.5703125" style="145" customWidth="1"/>
    <col min="5908" max="5908" width="11" style="145" customWidth="1"/>
    <col min="5909" max="6150" width="9.140625" style="145"/>
    <col min="6151" max="6151" width="9.140625" style="145" customWidth="1"/>
    <col min="6152" max="6152" width="13.28515625" style="145" customWidth="1"/>
    <col min="6153" max="6153" width="14.42578125" style="145" customWidth="1"/>
    <col min="6154" max="6154" width="7.5703125" style="145" customWidth="1"/>
    <col min="6155" max="6155" width="17.140625" style="145" customWidth="1"/>
    <col min="6156" max="6156" width="6.85546875" style="145" customWidth="1"/>
    <col min="6157" max="6157" width="19.140625" style="145" customWidth="1"/>
    <col min="6158" max="6158" width="14.28515625" style="145" customWidth="1"/>
    <col min="6159" max="6159" width="12.5703125" style="145" customWidth="1"/>
    <col min="6160" max="6160" width="7.140625" style="145" customWidth="1"/>
    <col min="6161" max="6161" width="9.140625" style="145"/>
    <col min="6162" max="6162" width="7.85546875" style="145" customWidth="1"/>
    <col min="6163" max="6163" width="15.5703125" style="145" customWidth="1"/>
    <col min="6164" max="6164" width="11" style="145" customWidth="1"/>
    <col min="6165" max="6406" width="9.140625" style="145"/>
    <col min="6407" max="6407" width="9.140625" style="145" customWidth="1"/>
    <col min="6408" max="6408" width="13.28515625" style="145" customWidth="1"/>
    <col min="6409" max="6409" width="14.42578125" style="145" customWidth="1"/>
    <col min="6410" max="6410" width="7.5703125" style="145" customWidth="1"/>
    <col min="6411" max="6411" width="17.140625" style="145" customWidth="1"/>
    <col min="6412" max="6412" width="6.85546875" style="145" customWidth="1"/>
    <col min="6413" max="6413" width="19.140625" style="145" customWidth="1"/>
    <col min="6414" max="6414" width="14.28515625" style="145" customWidth="1"/>
    <col min="6415" max="6415" width="12.5703125" style="145" customWidth="1"/>
    <col min="6416" max="6416" width="7.140625" style="145" customWidth="1"/>
    <col min="6417" max="6417" width="9.140625" style="145"/>
    <col min="6418" max="6418" width="7.85546875" style="145" customWidth="1"/>
    <col min="6419" max="6419" width="15.5703125" style="145" customWidth="1"/>
    <col min="6420" max="6420" width="11" style="145" customWidth="1"/>
    <col min="6421" max="6662" width="9.140625" style="145"/>
    <col min="6663" max="6663" width="9.140625" style="145" customWidth="1"/>
    <col min="6664" max="6664" width="13.28515625" style="145" customWidth="1"/>
    <col min="6665" max="6665" width="14.42578125" style="145" customWidth="1"/>
    <col min="6666" max="6666" width="7.5703125" style="145" customWidth="1"/>
    <col min="6667" max="6667" width="17.140625" style="145" customWidth="1"/>
    <col min="6668" max="6668" width="6.85546875" style="145" customWidth="1"/>
    <col min="6669" max="6669" width="19.140625" style="145" customWidth="1"/>
    <col min="6670" max="6670" width="14.28515625" style="145" customWidth="1"/>
    <col min="6671" max="6671" width="12.5703125" style="145" customWidth="1"/>
    <col min="6672" max="6672" width="7.140625" style="145" customWidth="1"/>
    <col min="6673" max="6673" width="9.140625" style="145"/>
    <col min="6674" max="6674" width="7.85546875" style="145" customWidth="1"/>
    <col min="6675" max="6675" width="15.5703125" style="145" customWidth="1"/>
    <col min="6676" max="6676" width="11" style="145" customWidth="1"/>
    <col min="6677" max="6918" width="9.140625" style="145"/>
    <col min="6919" max="6919" width="9.140625" style="145" customWidth="1"/>
    <col min="6920" max="6920" width="13.28515625" style="145" customWidth="1"/>
    <col min="6921" max="6921" width="14.42578125" style="145" customWidth="1"/>
    <col min="6922" max="6922" width="7.5703125" style="145" customWidth="1"/>
    <col min="6923" max="6923" width="17.140625" style="145" customWidth="1"/>
    <col min="6924" max="6924" width="6.85546875" style="145" customWidth="1"/>
    <col min="6925" max="6925" width="19.140625" style="145" customWidth="1"/>
    <col min="6926" max="6926" width="14.28515625" style="145" customWidth="1"/>
    <col min="6927" max="6927" width="12.5703125" style="145" customWidth="1"/>
    <col min="6928" max="6928" width="7.140625" style="145" customWidth="1"/>
    <col min="6929" max="6929" width="9.140625" style="145"/>
    <col min="6930" max="6930" width="7.85546875" style="145" customWidth="1"/>
    <col min="6931" max="6931" width="15.5703125" style="145" customWidth="1"/>
    <col min="6932" max="6932" width="11" style="145" customWidth="1"/>
    <col min="6933" max="7174" width="9.140625" style="145"/>
    <col min="7175" max="7175" width="9.140625" style="145" customWidth="1"/>
    <col min="7176" max="7176" width="13.28515625" style="145" customWidth="1"/>
    <col min="7177" max="7177" width="14.42578125" style="145" customWidth="1"/>
    <col min="7178" max="7178" width="7.5703125" style="145" customWidth="1"/>
    <col min="7179" max="7179" width="17.140625" style="145" customWidth="1"/>
    <col min="7180" max="7180" width="6.85546875" style="145" customWidth="1"/>
    <col min="7181" max="7181" width="19.140625" style="145" customWidth="1"/>
    <col min="7182" max="7182" width="14.28515625" style="145" customWidth="1"/>
    <col min="7183" max="7183" width="12.5703125" style="145" customWidth="1"/>
    <col min="7184" max="7184" width="7.140625" style="145" customWidth="1"/>
    <col min="7185" max="7185" width="9.140625" style="145"/>
    <col min="7186" max="7186" width="7.85546875" style="145" customWidth="1"/>
    <col min="7187" max="7187" width="15.5703125" style="145" customWidth="1"/>
    <col min="7188" max="7188" width="11" style="145" customWidth="1"/>
    <col min="7189" max="7430" width="9.140625" style="145"/>
    <col min="7431" max="7431" width="9.140625" style="145" customWidth="1"/>
    <col min="7432" max="7432" width="13.28515625" style="145" customWidth="1"/>
    <col min="7433" max="7433" width="14.42578125" style="145" customWidth="1"/>
    <col min="7434" max="7434" width="7.5703125" style="145" customWidth="1"/>
    <col min="7435" max="7435" width="17.140625" style="145" customWidth="1"/>
    <col min="7436" max="7436" width="6.85546875" style="145" customWidth="1"/>
    <col min="7437" max="7437" width="19.140625" style="145" customWidth="1"/>
    <col min="7438" max="7438" width="14.28515625" style="145" customWidth="1"/>
    <col min="7439" max="7439" width="12.5703125" style="145" customWidth="1"/>
    <col min="7440" max="7440" width="7.140625" style="145" customWidth="1"/>
    <col min="7441" max="7441" width="9.140625" style="145"/>
    <col min="7442" max="7442" width="7.85546875" style="145" customWidth="1"/>
    <col min="7443" max="7443" width="15.5703125" style="145" customWidth="1"/>
    <col min="7444" max="7444" width="11" style="145" customWidth="1"/>
    <col min="7445" max="7686" width="9.140625" style="145"/>
    <col min="7687" max="7687" width="9.140625" style="145" customWidth="1"/>
    <col min="7688" max="7688" width="13.28515625" style="145" customWidth="1"/>
    <col min="7689" max="7689" width="14.42578125" style="145" customWidth="1"/>
    <col min="7690" max="7690" width="7.5703125" style="145" customWidth="1"/>
    <col min="7691" max="7691" width="17.140625" style="145" customWidth="1"/>
    <col min="7692" max="7692" width="6.85546875" style="145" customWidth="1"/>
    <col min="7693" max="7693" width="19.140625" style="145" customWidth="1"/>
    <col min="7694" max="7694" width="14.28515625" style="145" customWidth="1"/>
    <col min="7695" max="7695" width="12.5703125" style="145" customWidth="1"/>
    <col min="7696" max="7696" width="7.140625" style="145" customWidth="1"/>
    <col min="7697" max="7697" width="9.140625" style="145"/>
    <col min="7698" max="7698" width="7.85546875" style="145" customWidth="1"/>
    <col min="7699" max="7699" width="15.5703125" style="145" customWidth="1"/>
    <col min="7700" max="7700" width="11" style="145" customWidth="1"/>
    <col min="7701" max="7942" width="9.140625" style="145"/>
    <col min="7943" max="7943" width="9.140625" style="145" customWidth="1"/>
    <col min="7944" max="7944" width="13.28515625" style="145" customWidth="1"/>
    <col min="7945" max="7945" width="14.42578125" style="145" customWidth="1"/>
    <col min="7946" max="7946" width="7.5703125" style="145" customWidth="1"/>
    <col min="7947" max="7947" width="17.140625" style="145" customWidth="1"/>
    <col min="7948" max="7948" width="6.85546875" style="145" customWidth="1"/>
    <col min="7949" max="7949" width="19.140625" style="145" customWidth="1"/>
    <col min="7950" max="7950" width="14.28515625" style="145" customWidth="1"/>
    <col min="7951" max="7951" width="12.5703125" style="145" customWidth="1"/>
    <col min="7952" max="7952" width="7.140625" style="145" customWidth="1"/>
    <col min="7953" max="7953" width="9.140625" style="145"/>
    <col min="7954" max="7954" width="7.85546875" style="145" customWidth="1"/>
    <col min="7955" max="7955" width="15.5703125" style="145" customWidth="1"/>
    <col min="7956" max="7956" width="11" style="145" customWidth="1"/>
    <col min="7957" max="8198" width="9.140625" style="145"/>
    <col min="8199" max="8199" width="9.140625" style="145" customWidth="1"/>
    <col min="8200" max="8200" width="13.28515625" style="145" customWidth="1"/>
    <col min="8201" max="8201" width="14.42578125" style="145" customWidth="1"/>
    <col min="8202" max="8202" width="7.5703125" style="145" customWidth="1"/>
    <col min="8203" max="8203" width="17.140625" style="145" customWidth="1"/>
    <col min="8204" max="8204" width="6.85546875" style="145" customWidth="1"/>
    <col min="8205" max="8205" width="19.140625" style="145" customWidth="1"/>
    <col min="8206" max="8206" width="14.28515625" style="145" customWidth="1"/>
    <col min="8207" max="8207" width="12.5703125" style="145" customWidth="1"/>
    <col min="8208" max="8208" width="7.140625" style="145" customWidth="1"/>
    <col min="8209" max="8209" width="9.140625" style="145"/>
    <col min="8210" max="8210" width="7.85546875" style="145" customWidth="1"/>
    <col min="8211" max="8211" width="15.5703125" style="145" customWidth="1"/>
    <col min="8212" max="8212" width="11" style="145" customWidth="1"/>
    <col min="8213" max="8454" width="9.140625" style="145"/>
    <col min="8455" max="8455" width="9.140625" style="145" customWidth="1"/>
    <col min="8456" max="8456" width="13.28515625" style="145" customWidth="1"/>
    <col min="8457" max="8457" width="14.42578125" style="145" customWidth="1"/>
    <col min="8458" max="8458" width="7.5703125" style="145" customWidth="1"/>
    <col min="8459" max="8459" width="17.140625" style="145" customWidth="1"/>
    <col min="8460" max="8460" width="6.85546875" style="145" customWidth="1"/>
    <col min="8461" max="8461" width="19.140625" style="145" customWidth="1"/>
    <col min="8462" max="8462" width="14.28515625" style="145" customWidth="1"/>
    <col min="8463" max="8463" width="12.5703125" style="145" customWidth="1"/>
    <col min="8464" max="8464" width="7.140625" style="145" customWidth="1"/>
    <col min="8465" max="8465" width="9.140625" style="145"/>
    <col min="8466" max="8466" width="7.85546875" style="145" customWidth="1"/>
    <col min="8467" max="8467" width="15.5703125" style="145" customWidth="1"/>
    <col min="8468" max="8468" width="11" style="145" customWidth="1"/>
    <col min="8469" max="8710" width="9.140625" style="145"/>
    <col min="8711" max="8711" width="9.140625" style="145" customWidth="1"/>
    <col min="8712" max="8712" width="13.28515625" style="145" customWidth="1"/>
    <col min="8713" max="8713" width="14.42578125" style="145" customWidth="1"/>
    <col min="8714" max="8714" width="7.5703125" style="145" customWidth="1"/>
    <col min="8715" max="8715" width="17.140625" style="145" customWidth="1"/>
    <col min="8716" max="8716" width="6.85546875" style="145" customWidth="1"/>
    <col min="8717" max="8717" width="19.140625" style="145" customWidth="1"/>
    <col min="8718" max="8718" width="14.28515625" style="145" customWidth="1"/>
    <col min="8719" max="8719" width="12.5703125" style="145" customWidth="1"/>
    <col min="8720" max="8720" width="7.140625" style="145" customWidth="1"/>
    <col min="8721" max="8721" width="9.140625" style="145"/>
    <col min="8722" max="8722" width="7.85546875" style="145" customWidth="1"/>
    <col min="8723" max="8723" width="15.5703125" style="145" customWidth="1"/>
    <col min="8724" max="8724" width="11" style="145" customWidth="1"/>
    <col min="8725" max="8966" width="9.140625" style="145"/>
    <col min="8967" max="8967" width="9.140625" style="145" customWidth="1"/>
    <col min="8968" max="8968" width="13.28515625" style="145" customWidth="1"/>
    <col min="8969" max="8969" width="14.42578125" style="145" customWidth="1"/>
    <col min="8970" max="8970" width="7.5703125" style="145" customWidth="1"/>
    <col min="8971" max="8971" width="17.140625" style="145" customWidth="1"/>
    <col min="8972" max="8972" width="6.85546875" style="145" customWidth="1"/>
    <col min="8973" max="8973" width="19.140625" style="145" customWidth="1"/>
    <col min="8974" max="8974" width="14.28515625" style="145" customWidth="1"/>
    <col min="8975" max="8975" width="12.5703125" style="145" customWidth="1"/>
    <col min="8976" max="8976" width="7.140625" style="145" customWidth="1"/>
    <col min="8977" max="8977" width="9.140625" style="145"/>
    <col min="8978" max="8978" width="7.85546875" style="145" customWidth="1"/>
    <col min="8979" max="8979" width="15.5703125" style="145" customWidth="1"/>
    <col min="8980" max="8980" width="11" style="145" customWidth="1"/>
    <col min="8981" max="9222" width="9.140625" style="145"/>
    <col min="9223" max="9223" width="9.140625" style="145" customWidth="1"/>
    <col min="9224" max="9224" width="13.28515625" style="145" customWidth="1"/>
    <col min="9225" max="9225" width="14.42578125" style="145" customWidth="1"/>
    <col min="9226" max="9226" width="7.5703125" style="145" customWidth="1"/>
    <col min="9227" max="9227" width="17.140625" style="145" customWidth="1"/>
    <col min="9228" max="9228" width="6.85546875" style="145" customWidth="1"/>
    <col min="9229" max="9229" width="19.140625" style="145" customWidth="1"/>
    <col min="9230" max="9230" width="14.28515625" style="145" customWidth="1"/>
    <col min="9231" max="9231" width="12.5703125" style="145" customWidth="1"/>
    <col min="9232" max="9232" width="7.140625" style="145" customWidth="1"/>
    <col min="9233" max="9233" width="9.140625" style="145"/>
    <col min="9234" max="9234" width="7.85546875" style="145" customWidth="1"/>
    <col min="9235" max="9235" width="15.5703125" style="145" customWidth="1"/>
    <col min="9236" max="9236" width="11" style="145" customWidth="1"/>
    <col min="9237" max="9478" width="9.140625" style="145"/>
    <col min="9479" max="9479" width="9.140625" style="145" customWidth="1"/>
    <col min="9480" max="9480" width="13.28515625" style="145" customWidth="1"/>
    <col min="9481" max="9481" width="14.42578125" style="145" customWidth="1"/>
    <col min="9482" max="9482" width="7.5703125" style="145" customWidth="1"/>
    <col min="9483" max="9483" width="17.140625" style="145" customWidth="1"/>
    <col min="9484" max="9484" width="6.85546875" style="145" customWidth="1"/>
    <col min="9485" max="9485" width="19.140625" style="145" customWidth="1"/>
    <col min="9486" max="9486" width="14.28515625" style="145" customWidth="1"/>
    <col min="9487" max="9487" width="12.5703125" style="145" customWidth="1"/>
    <col min="9488" max="9488" width="7.140625" style="145" customWidth="1"/>
    <col min="9489" max="9489" width="9.140625" style="145"/>
    <col min="9490" max="9490" width="7.85546875" style="145" customWidth="1"/>
    <col min="9491" max="9491" width="15.5703125" style="145" customWidth="1"/>
    <col min="9492" max="9492" width="11" style="145" customWidth="1"/>
    <col min="9493" max="9734" width="9.140625" style="145"/>
    <col min="9735" max="9735" width="9.140625" style="145" customWidth="1"/>
    <col min="9736" max="9736" width="13.28515625" style="145" customWidth="1"/>
    <col min="9737" max="9737" width="14.42578125" style="145" customWidth="1"/>
    <col min="9738" max="9738" width="7.5703125" style="145" customWidth="1"/>
    <col min="9739" max="9739" width="17.140625" style="145" customWidth="1"/>
    <col min="9740" max="9740" width="6.85546875" style="145" customWidth="1"/>
    <col min="9741" max="9741" width="19.140625" style="145" customWidth="1"/>
    <col min="9742" max="9742" width="14.28515625" style="145" customWidth="1"/>
    <col min="9743" max="9743" width="12.5703125" style="145" customWidth="1"/>
    <col min="9744" max="9744" width="7.140625" style="145" customWidth="1"/>
    <col min="9745" max="9745" width="9.140625" style="145"/>
    <col min="9746" max="9746" width="7.85546875" style="145" customWidth="1"/>
    <col min="9747" max="9747" width="15.5703125" style="145" customWidth="1"/>
    <col min="9748" max="9748" width="11" style="145" customWidth="1"/>
    <col min="9749" max="9990" width="9.140625" style="145"/>
    <col min="9991" max="9991" width="9.140625" style="145" customWidth="1"/>
    <col min="9992" max="9992" width="13.28515625" style="145" customWidth="1"/>
    <col min="9993" max="9993" width="14.42578125" style="145" customWidth="1"/>
    <col min="9994" max="9994" width="7.5703125" style="145" customWidth="1"/>
    <col min="9995" max="9995" width="17.140625" style="145" customWidth="1"/>
    <col min="9996" max="9996" width="6.85546875" style="145" customWidth="1"/>
    <col min="9997" max="9997" width="19.140625" style="145" customWidth="1"/>
    <col min="9998" max="9998" width="14.28515625" style="145" customWidth="1"/>
    <col min="9999" max="9999" width="12.5703125" style="145" customWidth="1"/>
    <col min="10000" max="10000" width="7.140625" style="145" customWidth="1"/>
    <col min="10001" max="10001" width="9.140625" style="145"/>
    <col min="10002" max="10002" width="7.85546875" style="145" customWidth="1"/>
    <col min="10003" max="10003" width="15.5703125" style="145" customWidth="1"/>
    <col min="10004" max="10004" width="11" style="145" customWidth="1"/>
    <col min="10005" max="10246" width="9.140625" style="145"/>
    <col min="10247" max="10247" width="9.140625" style="145" customWidth="1"/>
    <col min="10248" max="10248" width="13.28515625" style="145" customWidth="1"/>
    <col min="10249" max="10249" width="14.42578125" style="145" customWidth="1"/>
    <col min="10250" max="10250" width="7.5703125" style="145" customWidth="1"/>
    <col min="10251" max="10251" width="17.140625" style="145" customWidth="1"/>
    <col min="10252" max="10252" width="6.85546875" style="145" customWidth="1"/>
    <col min="10253" max="10253" width="19.140625" style="145" customWidth="1"/>
    <col min="10254" max="10254" width="14.28515625" style="145" customWidth="1"/>
    <col min="10255" max="10255" width="12.5703125" style="145" customWidth="1"/>
    <col min="10256" max="10256" width="7.140625" style="145" customWidth="1"/>
    <col min="10257" max="10257" width="9.140625" style="145"/>
    <col min="10258" max="10258" width="7.85546875" style="145" customWidth="1"/>
    <col min="10259" max="10259" width="15.5703125" style="145" customWidth="1"/>
    <col min="10260" max="10260" width="11" style="145" customWidth="1"/>
    <col min="10261" max="10502" width="9.140625" style="145"/>
    <col min="10503" max="10503" width="9.140625" style="145" customWidth="1"/>
    <col min="10504" max="10504" width="13.28515625" style="145" customWidth="1"/>
    <col min="10505" max="10505" width="14.42578125" style="145" customWidth="1"/>
    <col min="10506" max="10506" width="7.5703125" style="145" customWidth="1"/>
    <col min="10507" max="10507" width="17.140625" style="145" customWidth="1"/>
    <col min="10508" max="10508" width="6.85546875" style="145" customWidth="1"/>
    <col min="10509" max="10509" width="19.140625" style="145" customWidth="1"/>
    <col min="10510" max="10510" width="14.28515625" style="145" customWidth="1"/>
    <col min="10511" max="10511" width="12.5703125" style="145" customWidth="1"/>
    <col min="10512" max="10512" width="7.140625" style="145" customWidth="1"/>
    <col min="10513" max="10513" width="9.140625" style="145"/>
    <col min="10514" max="10514" width="7.85546875" style="145" customWidth="1"/>
    <col min="10515" max="10515" width="15.5703125" style="145" customWidth="1"/>
    <col min="10516" max="10516" width="11" style="145" customWidth="1"/>
    <col min="10517" max="10758" width="9.140625" style="145"/>
    <col min="10759" max="10759" width="9.140625" style="145" customWidth="1"/>
    <col min="10760" max="10760" width="13.28515625" style="145" customWidth="1"/>
    <col min="10761" max="10761" width="14.42578125" style="145" customWidth="1"/>
    <col min="10762" max="10762" width="7.5703125" style="145" customWidth="1"/>
    <col min="10763" max="10763" width="17.140625" style="145" customWidth="1"/>
    <col min="10764" max="10764" width="6.85546875" style="145" customWidth="1"/>
    <col min="10765" max="10765" width="19.140625" style="145" customWidth="1"/>
    <col min="10766" max="10766" width="14.28515625" style="145" customWidth="1"/>
    <col min="10767" max="10767" width="12.5703125" style="145" customWidth="1"/>
    <col min="10768" max="10768" width="7.140625" style="145" customWidth="1"/>
    <col min="10769" max="10769" width="9.140625" style="145"/>
    <col min="10770" max="10770" width="7.85546875" style="145" customWidth="1"/>
    <col min="10771" max="10771" width="15.5703125" style="145" customWidth="1"/>
    <col min="10772" max="10772" width="11" style="145" customWidth="1"/>
    <col min="10773" max="11014" width="9.140625" style="145"/>
    <col min="11015" max="11015" width="9.140625" style="145" customWidth="1"/>
    <col min="11016" max="11016" width="13.28515625" style="145" customWidth="1"/>
    <col min="11017" max="11017" width="14.42578125" style="145" customWidth="1"/>
    <col min="11018" max="11018" width="7.5703125" style="145" customWidth="1"/>
    <col min="11019" max="11019" width="17.140625" style="145" customWidth="1"/>
    <col min="11020" max="11020" width="6.85546875" style="145" customWidth="1"/>
    <col min="11021" max="11021" width="19.140625" style="145" customWidth="1"/>
    <col min="11022" max="11022" width="14.28515625" style="145" customWidth="1"/>
    <col min="11023" max="11023" width="12.5703125" style="145" customWidth="1"/>
    <col min="11024" max="11024" width="7.140625" style="145" customWidth="1"/>
    <col min="11025" max="11025" width="9.140625" style="145"/>
    <col min="11026" max="11026" width="7.85546875" style="145" customWidth="1"/>
    <col min="11027" max="11027" width="15.5703125" style="145" customWidth="1"/>
    <col min="11028" max="11028" width="11" style="145" customWidth="1"/>
    <col min="11029" max="11270" width="9.140625" style="145"/>
    <col min="11271" max="11271" width="9.140625" style="145" customWidth="1"/>
    <col min="11272" max="11272" width="13.28515625" style="145" customWidth="1"/>
    <col min="11273" max="11273" width="14.42578125" style="145" customWidth="1"/>
    <col min="11274" max="11274" width="7.5703125" style="145" customWidth="1"/>
    <col min="11275" max="11275" width="17.140625" style="145" customWidth="1"/>
    <col min="11276" max="11276" width="6.85546875" style="145" customWidth="1"/>
    <col min="11277" max="11277" width="19.140625" style="145" customWidth="1"/>
    <col min="11278" max="11278" width="14.28515625" style="145" customWidth="1"/>
    <col min="11279" max="11279" width="12.5703125" style="145" customWidth="1"/>
    <col min="11280" max="11280" width="7.140625" style="145" customWidth="1"/>
    <col min="11281" max="11281" width="9.140625" style="145"/>
    <col min="11282" max="11282" width="7.85546875" style="145" customWidth="1"/>
    <col min="11283" max="11283" width="15.5703125" style="145" customWidth="1"/>
    <col min="11284" max="11284" width="11" style="145" customWidth="1"/>
    <col min="11285" max="11526" width="9.140625" style="145"/>
    <col min="11527" max="11527" width="9.140625" style="145" customWidth="1"/>
    <col min="11528" max="11528" width="13.28515625" style="145" customWidth="1"/>
    <col min="11529" max="11529" width="14.42578125" style="145" customWidth="1"/>
    <col min="11530" max="11530" width="7.5703125" style="145" customWidth="1"/>
    <col min="11531" max="11531" width="17.140625" style="145" customWidth="1"/>
    <col min="11532" max="11532" width="6.85546875" style="145" customWidth="1"/>
    <col min="11533" max="11533" width="19.140625" style="145" customWidth="1"/>
    <col min="11534" max="11534" width="14.28515625" style="145" customWidth="1"/>
    <col min="11535" max="11535" width="12.5703125" style="145" customWidth="1"/>
    <col min="11536" max="11536" width="7.140625" style="145" customWidth="1"/>
    <col min="11537" max="11537" width="9.140625" style="145"/>
    <col min="11538" max="11538" width="7.85546875" style="145" customWidth="1"/>
    <col min="11539" max="11539" width="15.5703125" style="145" customWidth="1"/>
    <col min="11540" max="11540" width="11" style="145" customWidth="1"/>
    <col min="11541" max="11782" width="9.140625" style="145"/>
    <col min="11783" max="11783" width="9.140625" style="145" customWidth="1"/>
    <col min="11784" max="11784" width="13.28515625" style="145" customWidth="1"/>
    <col min="11785" max="11785" width="14.42578125" style="145" customWidth="1"/>
    <col min="11786" max="11786" width="7.5703125" style="145" customWidth="1"/>
    <col min="11787" max="11787" width="17.140625" style="145" customWidth="1"/>
    <col min="11788" max="11788" width="6.85546875" style="145" customWidth="1"/>
    <col min="11789" max="11789" width="19.140625" style="145" customWidth="1"/>
    <col min="11790" max="11790" width="14.28515625" style="145" customWidth="1"/>
    <col min="11791" max="11791" width="12.5703125" style="145" customWidth="1"/>
    <col min="11792" max="11792" width="7.140625" style="145" customWidth="1"/>
    <col min="11793" max="11793" width="9.140625" style="145"/>
    <col min="11794" max="11794" width="7.85546875" style="145" customWidth="1"/>
    <col min="11795" max="11795" width="15.5703125" style="145" customWidth="1"/>
    <col min="11796" max="11796" width="11" style="145" customWidth="1"/>
    <col min="11797" max="12038" width="9.140625" style="145"/>
    <col min="12039" max="12039" width="9.140625" style="145" customWidth="1"/>
    <col min="12040" max="12040" width="13.28515625" style="145" customWidth="1"/>
    <col min="12041" max="12041" width="14.42578125" style="145" customWidth="1"/>
    <col min="12042" max="12042" width="7.5703125" style="145" customWidth="1"/>
    <col min="12043" max="12043" width="17.140625" style="145" customWidth="1"/>
    <col min="12044" max="12044" width="6.85546875" style="145" customWidth="1"/>
    <col min="12045" max="12045" width="19.140625" style="145" customWidth="1"/>
    <col min="12046" max="12046" width="14.28515625" style="145" customWidth="1"/>
    <col min="12047" max="12047" width="12.5703125" style="145" customWidth="1"/>
    <col min="12048" max="12048" width="7.140625" style="145" customWidth="1"/>
    <col min="12049" max="12049" width="9.140625" style="145"/>
    <col min="12050" max="12050" width="7.85546875" style="145" customWidth="1"/>
    <col min="12051" max="12051" width="15.5703125" style="145" customWidth="1"/>
    <col min="12052" max="12052" width="11" style="145" customWidth="1"/>
    <col min="12053" max="12294" width="9.140625" style="145"/>
    <col min="12295" max="12295" width="9.140625" style="145" customWidth="1"/>
    <col min="12296" max="12296" width="13.28515625" style="145" customWidth="1"/>
    <col min="12297" max="12297" width="14.42578125" style="145" customWidth="1"/>
    <col min="12298" max="12298" width="7.5703125" style="145" customWidth="1"/>
    <col min="12299" max="12299" width="17.140625" style="145" customWidth="1"/>
    <col min="12300" max="12300" width="6.85546875" style="145" customWidth="1"/>
    <col min="12301" max="12301" width="19.140625" style="145" customWidth="1"/>
    <col min="12302" max="12302" width="14.28515625" style="145" customWidth="1"/>
    <col min="12303" max="12303" width="12.5703125" style="145" customWidth="1"/>
    <col min="12304" max="12304" width="7.140625" style="145" customWidth="1"/>
    <col min="12305" max="12305" width="9.140625" style="145"/>
    <col min="12306" max="12306" width="7.85546875" style="145" customWidth="1"/>
    <col min="12307" max="12307" width="15.5703125" style="145" customWidth="1"/>
    <col min="12308" max="12308" width="11" style="145" customWidth="1"/>
    <col min="12309" max="12550" width="9.140625" style="145"/>
    <col min="12551" max="12551" width="9.140625" style="145" customWidth="1"/>
    <col min="12552" max="12552" width="13.28515625" style="145" customWidth="1"/>
    <col min="12553" max="12553" width="14.42578125" style="145" customWidth="1"/>
    <col min="12554" max="12554" width="7.5703125" style="145" customWidth="1"/>
    <col min="12555" max="12555" width="17.140625" style="145" customWidth="1"/>
    <col min="12556" max="12556" width="6.85546875" style="145" customWidth="1"/>
    <col min="12557" max="12557" width="19.140625" style="145" customWidth="1"/>
    <col min="12558" max="12558" width="14.28515625" style="145" customWidth="1"/>
    <col min="12559" max="12559" width="12.5703125" style="145" customWidth="1"/>
    <col min="12560" max="12560" width="7.140625" style="145" customWidth="1"/>
    <col min="12561" max="12561" width="9.140625" style="145"/>
    <col min="12562" max="12562" width="7.85546875" style="145" customWidth="1"/>
    <col min="12563" max="12563" width="15.5703125" style="145" customWidth="1"/>
    <col min="12564" max="12564" width="11" style="145" customWidth="1"/>
    <col min="12565" max="12806" width="9.140625" style="145"/>
    <col min="12807" max="12807" width="9.140625" style="145" customWidth="1"/>
    <col min="12808" max="12808" width="13.28515625" style="145" customWidth="1"/>
    <col min="12809" max="12809" width="14.42578125" style="145" customWidth="1"/>
    <col min="12810" max="12810" width="7.5703125" style="145" customWidth="1"/>
    <col min="12811" max="12811" width="17.140625" style="145" customWidth="1"/>
    <col min="12812" max="12812" width="6.85546875" style="145" customWidth="1"/>
    <col min="12813" max="12813" width="19.140625" style="145" customWidth="1"/>
    <col min="12814" max="12814" width="14.28515625" style="145" customWidth="1"/>
    <col min="12815" max="12815" width="12.5703125" style="145" customWidth="1"/>
    <col min="12816" max="12816" width="7.140625" style="145" customWidth="1"/>
    <col min="12817" max="12817" width="9.140625" style="145"/>
    <col min="12818" max="12818" width="7.85546875" style="145" customWidth="1"/>
    <col min="12819" max="12819" width="15.5703125" style="145" customWidth="1"/>
    <col min="12820" max="12820" width="11" style="145" customWidth="1"/>
    <col min="12821" max="13062" width="9.140625" style="145"/>
    <col min="13063" max="13063" width="9.140625" style="145" customWidth="1"/>
    <col min="13064" max="13064" width="13.28515625" style="145" customWidth="1"/>
    <col min="13065" max="13065" width="14.42578125" style="145" customWidth="1"/>
    <col min="13066" max="13066" width="7.5703125" style="145" customWidth="1"/>
    <col min="13067" max="13067" width="17.140625" style="145" customWidth="1"/>
    <col min="13068" max="13068" width="6.85546875" style="145" customWidth="1"/>
    <col min="13069" max="13069" width="19.140625" style="145" customWidth="1"/>
    <col min="13070" max="13070" width="14.28515625" style="145" customWidth="1"/>
    <col min="13071" max="13071" width="12.5703125" style="145" customWidth="1"/>
    <col min="13072" max="13072" width="7.140625" style="145" customWidth="1"/>
    <col min="13073" max="13073" width="9.140625" style="145"/>
    <col min="13074" max="13074" width="7.85546875" style="145" customWidth="1"/>
    <col min="13075" max="13075" width="15.5703125" style="145" customWidth="1"/>
    <col min="13076" max="13076" width="11" style="145" customWidth="1"/>
    <col min="13077" max="13318" width="9.140625" style="145"/>
    <col min="13319" max="13319" width="9.140625" style="145" customWidth="1"/>
    <col min="13320" max="13320" width="13.28515625" style="145" customWidth="1"/>
    <col min="13321" max="13321" width="14.42578125" style="145" customWidth="1"/>
    <col min="13322" max="13322" width="7.5703125" style="145" customWidth="1"/>
    <col min="13323" max="13323" width="17.140625" style="145" customWidth="1"/>
    <col min="13324" max="13324" width="6.85546875" style="145" customWidth="1"/>
    <col min="13325" max="13325" width="19.140625" style="145" customWidth="1"/>
    <col min="13326" max="13326" width="14.28515625" style="145" customWidth="1"/>
    <col min="13327" max="13327" width="12.5703125" style="145" customWidth="1"/>
    <col min="13328" max="13328" width="7.140625" style="145" customWidth="1"/>
    <col min="13329" max="13329" width="9.140625" style="145"/>
    <col min="13330" max="13330" width="7.85546875" style="145" customWidth="1"/>
    <col min="13331" max="13331" width="15.5703125" style="145" customWidth="1"/>
    <col min="13332" max="13332" width="11" style="145" customWidth="1"/>
    <col min="13333" max="13574" width="9.140625" style="145"/>
    <col min="13575" max="13575" width="9.140625" style="145" customWidth="1"/>
    <col min="13576" max="13576" width="13.28515625" style="145" customWidth="1"/>
    <col min="13577" max="13577" width="14.42578125" style="145" customWidth="1"/>
    <col min="13578" max="13578" width="7.5703125" style="145" customWidth="1"/>
    <col min="13579" max="13579" width="17.140625" style="145" customWidth="1"/>
    <col min="13580" max="13580" width="6.85546875" style="145" customWidth="1"/>
    <col min="13581" max="13581" width="19.140625" style="145" customWidth="1"/>
    <col min="13582" max="13582" width="14.28515625" style="145" customWidth="1"/>
    <col min="13583" max="13583" width="12.5703125" style="145" customWidth="1"/>
    <col min="13584" max="13584" width="7.140625" style="145" customWidth="1"/>
    <col min="13585" max="13585" width="9.140625" style="145"/>
    <col min="13586" max="13586" width="7.85546875" style="145" customWidth="1"/>
    <col min="13587" max="13587" width="15.5703125" style="145" customWidth="1"/>
    <col min="13588" max="13588" width="11" style="145" customWidth="1"/>
    <col min="13589" max="13830" width="9.140625" style="145"/>
    <col min="13831" max="13831" width="9.140625" style="145" customWidth="1"/>
    <col min="13832" max="13832" width="13.28515625" style="145" customWidth="1"/>
    <col min="13833" max="13833" width="14.42578125" style="145" customWidth="1"/>
    <col min="13834" max="13834" width="7.5703125" style="145" customWidth="1"/>
    <col min="13835" max="13835" width="17.140625" style="145" customWidth="1"/>
    <col min="13836" max="13836" width="6.85546875" style="145" customWidth="1"/>
    <col min="13837" max="13837" width="19.140625" style="145" customWidth="1"/>
    <col min="13838" max="13838" width="14.28515625" style="145" customWidth="1"/>
    <col min="13839" max="13839" width="12.5703125" style="145" customWidth="1"/>
    <col min="13840" max="13840" width="7.140625" style="145" customWidth="1"/>
    <col min="13841" max="13841" width="9.140625" style="145"/>
    <col min="13842" max="13842" width="7.85546875" style="145" customWidth="1"/>
    <col min="13843" max="13843" width="15.5703125" style="145" customWidth="1"/>
    <col min="13844" max="13844" width="11" style="145" customWidth="1"/>
    <col min="13845" max="14086" width="9.140625" style="145"/>
    <col min="14087" max="14087" width="9.140625" style="145" customWidth="1"/>
    <col min="14088" max="14088" width="13.28515625" style="145" customWidth="1"/>
    <col min="14089" max="14089" width="14.42578125" style="145" customWidth="1"/>
    <col min="14090" max="14090" width="7.5703125" style="145" customWidth="1"/>
    <col min="14091" max="14091" width="17.140625" style="145" customWidth="1"/>
    <col min="14092" max="14092" width="6.85546875" style="145" customWidth="1"/>
    <col min="14093" max="14093" width="19.140625" style="145" customWidth="1"/>
    <col min="14094" max="14094" width="14.28515625" style="145" customWidth="1"/>
    <col min="14095" max="14095" width="12.5703125" style="145" customWidth="1"/>
    <col min="14096" max="14096" width="7.140625" style="145" customWidth="1"/>
    <col min="14097" max="14097" width="9.140625" style="145"/>
    <col min="14098" max="14098" width="7.85546875" style="145" customWidth="1"/>
    <col min="14099" max="14099" width="15.5703125" style="145" customWidth="1"/>
    <col min="14100" max="14100" width="11" style="145" customWidth="1"/>
    <col min="14101" max="14342" width="9.140625" style="145"/>
    <col min="14343" max="14343" width="9.140625" style="145" customWidth="1"/>
    <col min="14344" max="14344" width="13.28515625" style="145" customWidth="1"/>
    <col min="14345" max="14345" width="14.42578125" style="145" customWidth="1"/>
    <col min="14346" max="14346" width="7.5703125" style="145" customWidth="1"/>
    <col min="14347" max="14347" width="17.140625" style="145" customWidth="1"/>
    <col min="14348" max="14348" width="6.85546875" style="145" customWidth="1"/>
    <col min="14349" max="14349" width="19.140625" style="145" customWidth="1"/>
    <col min="14350" max="14350" width="14.28515625" style="145" customWidth="1"/>
    <col min="14351" max="14351" width="12.5703125" style="145" customWidth="1"/>
    <col min="14352" max="14352" width="7.140625" style="145" customWidth="1"/>
    <col min="14353" max="14353" width="9.140625" style="145"/>
    <col min="14354" max="14354" width="7.85546875" style="145" customWidth="1"/>
    <col min="14355" max="14355" width="15.5703125" style="145" customWidth="1"/>
    <col min="14356" max="14356" width="11" style="145" customWidth="1"/>
    <col min="14357" max="14598" width="9.140625" style="145"/>
    <col min="14599" max="14599" width="9.140625" style="145" customWidth="1"/>
    <col min="14600" max="14600" width="13.28515625" style="145" customWidth="1"/>
    <col min="14601" max="14601" width="14.42578125" style="145" customWidth="1"/>
    <col min="14602" max="14602" width="7.5703125" style="145" customWidth="1"/>
    <col min="14603" max="14603" width="17.140625" style="145" customWidth="1"/>
    <col min="14604" max="14604" width="6.85546875" style="145" customWidth="1"/>
    <col min="14605" max="14605" width="19.140625" style="145" customWidth="1"/>
    <col min="14606" max="14606" width="14.28515625" style="145" customWidth="1"/>
    <col min="14607" max="14607" width="12.5703125" style="145" customWidth="1"/>
    <col min="14608" max="14608" width="7.140625" style="145" customWidth="1"/>
    <col min="14609" max="14609" width="9.140625" style="145"/>
    <col min="14610" max="14610" width="7.85546875" style="145" customWidth="1"/>
    <col min="14611" max="14611" width="15.5703125" style="145" customWidth="1"/>
    <col min="14612" max="14612" width="11" style="145" customWidth="1"/>
    <col min="14613" max="14854" width="9.140625" style="145"/>
    <col min="14855" max="14855" width="9.140625" style="145" customWidth="1"/>
    <col min="14856" max="14856" width="13.28515625" style="145" customWidth="1"/>
    <col min="14857" max="14857" width="14.42578125" style="145" customWidth="1"/>
    <col min="14858" max="14858" width="7.5703125" style="145" customWidth="1"/>
    <col min="14859" max="14859" width="17.140625" style="145" customWidth="1"/>
    <col min="14860" max="14860" width="6.85546875" style="145" customWidth="1"/>
    <col min="14861" max="14861" width="19.140625" style="145" customWidth="1"/>
    <col min="14862" max="14862" width="14.28515625" style="145" customWidth="1"/>
    <col min="14863" max="14863" width="12.5703125" style="145" customWidth="1"/>
    <col min="14864" max="14864" width="7.140625" style="145" customWidth="1"/>
    <col min="14865" max="14865" width="9.140625" style="145"/>
    <col min="14866" max="14866" width="7.85546875" style="145" customWidth="1"/>
    <col min="14867" max="14867" width="15.5703125" style="145" customWidth="1"/>
    <col min="14868" max="14868" width="11" style="145" customWidth="1"/>
    <col min="14869" max="15110" width="9.140625" style="145"/>
    <col min="15111" max="15111" width="9.140625" style="145" customWidth="1"/>
    <col min="15112" max="15112" width="13.28515625" style="145" customWidth="1"/>
    <col min="15113" max="15113" width="14.42578125" style="145" customWidth="1"/>
    <col min="15114" max="15114" width="7.5703125" style="145" customWidth="1"/>
    <col min="15115" max="15115" width="17.140625" style="145" customWidth="1"/>
    <col min="15116" max="15116" width="6.85546875" style="145" customWidth="1"/>
    <col min="15117" max="15117" width="19.140625" style="145" customWidth="1"/>
    <col min="15118" max="15118" width="14.28515625" style="145" customWidth="1"/>
    <col min="15119" max="15119" width="12.5703125" style="145" customWidth="1"/>
    <col min="15120" max="15120" width="7.140625" style="145" customWidth="1"/>
    <col min="15121" max="15121" width="9.140625" style="145"/>
    <col min="15122" max="15122" width="7.85546875" style="145" customWidth="1"/>
    <col min="15123" max="15123" width="15.5703125" style="145" customWidth="1"/>
    <col min="15124" max="15124" width="11" style="145" customWidth="1"/>
    <col min="15125" max="15366" width="9.140625" style="145"/>
    <col min="15367" max="15367" width="9.140625" style="145" customWidth="1"/>
    <col min="15368" max="15368" width="13.28515625" style="145" customWidth="1"/>
    <col min="15369" max="15369" width="14.42578125" style="145" customWidth="1"/>
    <col min="15370" max="15370" width="7.5703125" style="145" customWidth="1"/>
    <col min="15371" max="15371" width="17.140625" style="145" customWidth="1"/>
    <col min="15372" max="15372" width="6.85546875" style="145" customWidth="1"/>
    <col min="15373" max="15373" width="19.140625" style="145" customWidth="1"/>
    <col min="15374" max="15374" width="14.28515625" style="145" customWidth="1"/>
    <col min="15375" max="15375" width="12.5703125" style="145" customWidth="1"/>
    <col min="15376" max="15376" width="7.140625" style="145" customWidth="1"/>
    <col min="15377" max="15377" width="9.140625" style="145"/>
    <col min="15378" max="15378" width="7.85546875" style="145" customWidth="1"/>
    <col min="15379" max="15379" width="15.5703125" style="145" customWidth="1"/>
    <col min="15380" max="15380" width="11" style="145" customWidth="1"/>
    <col min="15381" max="15622" width="9.140625" style="145"/>
    <col min="15623" max="15623" width="9.140625" style="145" customWidth="1"/>
    <col min="15624" max="15624" width="13.28515625" style="145" customWidth="1"/>
    <col min="15625" max="15625" width="14.42578125" style="145" customWidth="1"/>
    <col min="15626" max="15626" width="7.5703125" style="145" customWidth="1"/>
    <col min="15627" max="15627" width="17.140625" style="145" customWidth="1"/>
    <col min="15628" max="15628" width="6.85546875" style="145" customWidth="1"/>
    <col min="15629" max="15629" width="19.140625" style="145" customWidth="1"/>
    <col min="15630" max="15630" width="14.28515625" style="145" customWidth="1"/>
    <col min="15631" max="15631" width="12.5703125" style="145" customWidth="1"/>
    <col min="15632" max="15632" width="7.140625" style="145" customWidth="1"/>
    <col min="15633" max="15633" width="9.140625" style="145"/>
    <col min="15634" max="15634" width="7.85546875" style="145" customWidth="1"/>
    <col min="15635" max="15635" width="15.5703125" style="145" customWidth="1"/>
    <col min="15636" max="15636" width="11" style="145" customWidth="1"/>
    <col min="15637" max="15878" width="9.140625" style="145"/>
    <col min="15879" max="15879" width="9.140625" style="145" customWidth="1"/>
    <col min="15880" max="15880" width="13.28515625" style="145" customWidth="1"/>
    <col min="15881" max="15881" width="14.42578125" style="145" customWidth="1"/>
    <col min="15882" max="15882" width="7.5703125" style="145" customWidth="1"/>
    <col min="15883" max="15883" width="17.140625" style="145" customWidth="1"/>
    <col min="15884" max="15884" width="6.85546875" style="145" customWidth="1"/>
    <col min="15885" max="15885" width="19.140625" style="145" customWidth="1"/>
    <col min="15886" max="15886" width="14.28515625" style="145" customWidth="1"/>
    <col min="15887" max="15887" width="12.5703125" style="145" customWidth="1"/>
    <col min="15888" max="15888" width="7.140625" style="145" customWidth="1"/>
    <col min="15889" max="15889" width="9.140625" style="145"/>
    <col min="15890" max="15890" width="7.85546875" style="145" customWidth="1"/>
    <col min="15891" max="15891" width="15.5703125" style="145" customWidth="1"/>
    <col min="15892" max="15892" width="11" style="145" customWidth="1"/>
    <col min="15893" max="16134" width="9.140625" style="145"/>
    <col min="16135" max="16135" width="9.140625" style="145" customWidth="1"/>
    <col min="16136" max="16136" width="13.28515625" style="145" customWidth="1"/>
    <col min="16137" max="16137" width="14.42578125" style="145" customWidth="1"/>
    <col min="16138" max="16138" width="7.5703125" style="145" customWidth="1"/>
    <col min="16139" max="16139" width="17.140625" style="145" customWidth="1"/>
    <col min="16140" max="16140" width="6.85546875" style="145" customWidth="1"/>
    <col min="16141" max="16141" width="19.140625" style="145" customWidth="1"/>
    <col min="16142" max="16142" width="14.28515625" style="145" customWidth="1"/>
    <col min="16143" max="16143" width="12.5703125" style="145" customWidth="1"/>
    <col min="16144" max="16144" width="7.140625" style="145" customWidth="1"/>
    <col min="16145" max="16145" width="9.140625" style="145"/>
    <col min="16146" max="16146" width="7.85546875" style="145" customWidth="1"/>
    <col min="16147" max="16147" width="15.5703125" style="145" customWidth="1"/>
    <col min="16148" max="16148" width="11" style="145" customWidth="1"/>
    <col min="16149" max="16384" width="9.140625" style="145"/>
  </cols>
  <sheetData>
    <row r="1" spans="1:21" s="157" customFormat="1">
      <c r="A1" s="156" t="s">
        <v>295</v>
      </c>
      <c r="J1" s="156"/>
      <c r="K1" s="207"/>
    </row>
    <row r="2" spans="1:21" s="157" customFormat="1">
      <c r="I2" s="158" t="s">
        <v>270</v>
      </c>
      <c r="J2" s="156"/>
      <c r="K2" s="306" t="s">
        <v>366</v>
      </c>
      <c r="L2" s="306"/>
      <c r="M2" s="306"/>
      <c r="N2" s="306"/>
      <c r="O2" s="306"/>
      <c r="P2" s="306"/>
      <c r="Q2" s="307"/>
    </row>
    <row r="3" spans="1:21">
      <c r="A3" s="156" t="s">
        <v>271</v>
      </c>
      <c r="B3" s="159" t="s">
        <v>272</v>
      </c>
      <c r="C3" s="159" t="s">
        <v>296</v>
      </c>
      <c r="D3" s="159"/>
      <c r="E3" s="159" t="s">
        <v>355</v>
      </c>
      <c r="F3" s="159"/>
      <c r="G3" s="159" t="s">
        <v>359</v>
      </c>
      <c r="H3" s="159"/>
      <c r="I3" s="158" t="s">
        <v>360</v>
      </c>
      <c r="J3" s="174"/>
      <c r="K3" s="227" t="s">
        <v>296</v>
      </c>
      <c r="L3" s="216" t="s">
        <v>297</v>
      </c>
      <c r="M3" s="217" t="s">
        <v>298</v>
      </c>
      <c r="N3" s="217" t="s">
        <v>299</v>
      </c>
      <c r="O3" s="218" t="s">
        <v>300</v>
      </c>
      <c r="P3" s="218" t="s">
        <v>301</v>
      </c>
      <c r="Q3" s="219"/>
      <c r="S3" s="212" t="s">
        <v>274</v>
      </c>
      <c r="T3" s="177" t="s">
        <v>302</v>
      </c>
    </row>
    <row r="4" spans="1:21">
      <c r="A4" s="157" t="s">
        <v>275</v>
      </c>
      <c r="B4" s="160" t="e">
        <f>'posizione  rivista IV CE'!B4</f>
        <v>#REF!</v>
      </c>
      <c r="C4" s="160" t="e">
        <f>#REF!</f>
        <v>#REF!</v>
      </c>
      <c r="D4" s="160" t="e">
        <f>C4/$C$12</f>
        <v>#REF!</v>
      </c>
      <c r="E4" s="160" t="e">
        <f>'posizione  rivista IV CE'!E4</f>
        <v>#REF!</v>
      </c>
      <c r="F4" s="160" t="e">
        <f>E4/$E$12</f>
        <v>#REF!</v>
      </c>
      <c r="G4" s="160" t="e">
        <f>E4</f>
        <v>#REF!</v>
      </c>
      <c r="H4" s="160" t="e">
        <f>G4/$G$12</f>
        <v>#REF!</v>
      </c>
      <c r="I4" s="160" t="e">
        <f>H4*$I$12</f>
        <v>#REF!</v>
      </c>
      <c r="J4" s="187"/>
      <c r="K4" s="228">
        <v>145588.47310946917</v>
      </c>
      <c r="L4" s="220">
        <v>232295.18218233084</v>
      </c>
      <c r="M4" s="221">
        <v>71541.856796138018</v>
      </c>
      <c r="N4" s="221">
        <v>54440.685760155815</v>
      </c>
      <c r="O4" s="171">
        <v>54650.028918623277</v>
      </c>
      <c r="P4" s="171">
        <f>K4+L4+M4+N4+O4</f>
        <v>558516.22676671704</v>
      </c>
      <c r="Q4" s="222"/>
      <c r="S4" s="178">
        <f>'[59]Alimentazione CE Costi'!O514</f>
        <v>6411441.3900000006</v>
      </c>
      <c r="T4" s="204">
        <f>'[59]Alimentazione CE Costi'!O517</f>
        <v>142464.59622546335</v>
      </c>
    </row>
    <row r="5" spans="1:21" ht="25.5">
      <c r="A5" s="157"/>
      <c r="B5" s="160" t="e">
        <f>'posizione  rivista IV CE'!B5</f>
        <v>#REF!</v>
      </c>
      <c r="C5" s="160" t="e">
        <f>#REF!-200754.11</f>
        <v>#REF!</v>
      </c>
      <c r="D5" s="160" t="e">
        <f t="shared" ref="D5:D11" si="0">C5/$C$12</f>
        <v>#REF!</v>
      </c>
      <c r="E5" s="161" t="e">
        <f>'posizione  rivista IV CE'!E5</f>
        <v>#REF!</v>
      </c>
      <c r="F5" s="160" t="e">
        <f t="shared" ref="F5:F10" si="1">E5/$E$12</f>
        <v>#REF!</v>
      </c>
      <c r="G5" s="167" t="e">
        <f>E5-E51</f>
        <v>#REF!</v>
      </c>
      <c r="H5" s="160" t="e">
        <f t="shared" ref="H5:H11" si="2">G5/$G$12</f>
        <v>#REF!</v>
      </c>
      <c r="I5" s="160" t="e">
        <f t="shared" ref="I5:I11" si="3">H5*$I$12</f>
        <v>#REF!</v>
      </c>
      <c r="J5" s="205" t="s">
        <v>303</v>
      </c>
      <c r="K5" s="229">
        <v>2682.7493212142217</v>
      </c>
      <c r="L5" s="220">
        <v>4280.4882076921058</v>
      </c>
      <c r="M5" s="221">
        <v>1552.1241230214166</v>
      </c>
      <c r="N5" s="221">
        <v>1181.1019811837737</v>
      </c>
      <c r="O5" s="171">
        <v>1007.0325270568306</v>
      </c>
      <c r="P5" s="171">
        <f t="shared" ref="P5:P11" si="4">K5+L5+M5+N5+O5</f>
        <v>10703.496160168348</v>
      </c>
      <c r="Q5" s="223" t="s">
        <v>303</v>
      </c>
      <c r="S5" s="213">
        <f>'[59]Alimentazione CE Costi'!O525</f>
        <v>3007041.1399999997</v>
      </c>
      <c r="T5" s="204">
        <f>'[59]Alimentazione CE Costi'!O528</f>
        <v>206022.78999999998</v>
      </c>
    </row>
    <row r="6" spans="1:21">
      <c r="A6" s="157" t="s">
        <v>276</v>
      </c>
      <c r="B6" s="160" t="e">
        <f>'posizione  rivista IV CE'!B6</f>
        <v>#REF!</v>
      </c>
      <c r="C6" s="160" t="e">
        <f>#REF!</f>
        <v>#REF!</v>
      </c>
      <c r="D6" s="160" t="e">
        <f t="shared" si="0"/>
        <v>#REF!</v>
      </c>
      <c r="E6" s="160" t="e">
        <f>'posizione  rivista IV CE'!E6</f>
        <v>#REF!</v>
      </c>
      <c r="F6" s="160" t="e">
        <f t="shared" si="1"/>
        <v>#REF!</v>
      </c>
      <c r="G6" s="160" t="e">
        <f>E6</f>
        <v>#REF!</v>
      </c>
      <c r="H6" s="160" t="e">
        <f t="shared" si="2"/>
        <v>#REF!</v>
      </c>
      <c r="I6" s="160" t="e">
        <f t="shared" si="3"/>
        <v>#REF!</v>
      </c>
      <c r="J6" s="187"/>
      <c r="K6" s="228">
        <v>0</v>
      </c>
      <c r="L6" s="220">
        <v>0</v>
      </c>
      <c r="M6" s="221">
        <v>0</v>
      </c>
      <c r="N6" s="221">
        <v>0</v>
      </c>
      <c r="O6" s="171">
        <v>0</v>
      </c>
      <c r="P6" s="171">
        <f t="shared" si="4"/>
        <v>0</v>
      </c>
      <c r="Q6" s="222"/>
      <c r="S6" s="178">
        <f>'[59]Alimentazione CE Costi'!O561</f>
        <v>0</v>
      </c>
      <c r="T6" s="204">
        <f>'[59]Alimentazione CE Costi'!O564</f>
        <v>0</v>
      </c>
    </row>
    <row r="7" spans="1:21">
      <c r="A7" s="157"/>
      <c r="B7" s="160" t="e">
        <f>'posizione  rivista IV CE'!B7</f>
        <v>#REF!</v>
      </c>
      <c r="C7" s="160" t="e">
        <f>#REF!</f>
        <v>#REF!</v>
      </c>
      <c r="D7" s="160" t="e">
        <f t="shared" si="0"/>
        <v>#REF!</v>
      </c>
      <c r="E7" s="160" t="e">
        <f>'posizione  rivista IV CE'!E7</f>
        <v>#REF!</v>
      </c>
      <c r="F7" s="160" t="e">
        <f t="shared" si="1"/>
        <v>#REF!</v>
      </c>
      <c r="G7" s="160" t="e">
        <f t="shared" ref="G7:G11" si="5">E7</f>
        <v>#REF!</v>
      </c>
      <c r="H7" s="160" t="e">
        <f t="shared" si="2"/>
        <v>#REF!</v>
      </c>
      <c r="I7" s="160" t="e">
        <f t="shared" si="3"/>
        <v>#REF!</v>
      </c>
      <c r="J7" s="187"/>
      <c r="K7" s="228">
        <v>0</v>
      </c>
      <c r="L7" s="220">
        <v>0</v>
      </c>
      <c r="M7" s="221">
        <v>0</v>
      </c>
      <c r="N7" s="221">
        <v>0</v>
      </c>
      <c r="O7" s="171">
        <v>0</v>
      </c>
      <c r="P7" s="171">
        <f t="shared" si="4"/>
        <v>0</v>
      </c>
      <c r="Q7" s="222"/>
      <c r="S7" s="178">
        <f>'[59]Alimentazione CE Costi'!O572</f>
        <v>0</v>
      </c>
      <c r="T7" s="204">
        <f>'[59]Alimentazione CE Costi'!O575</f>
        <v>0</v>
      </c>
    </row>
    <row r="8" spans="1:21">
      <c r="A8" s="157" t="s">
        <v>277</v>
      </c>
      <c r="B8" s="160" t="e">
        <f>'posizione  rivista IV CE'!B8</f>
        <v>#REF!</v>
      </c>
      <c r="C8" s="160" t="e">
        <f>#REF!</f>
        <v>#REF!</v>
      </c>
      <c r="D8" s="160" t="e">
        <f t="shared" si="0"/>
        <v>#REF!</v>
      </c>
      <c r="E8" s="160" t="e">
        <f>'posizione  rivista IV CE'!E8</f>
        <v>#REF!</v>
      </c>
      <c r="F8" s="160" t="e">
        <f t="shared" si="1"/>
        <v>#REF!</v>
      </c>
      <c r="G8" s="160" t="e">
        <f t="shared" si="5"/>
        <v>#REF!</v>
      </c>
      <c r="H8" s="160" t="e">
        <f t="shared" si="2"/>
        <v>#REF!</v>
      </c>
      <c r="I8" s="160" t="e">
        <f t="shared" si="3"/>
        <v>#REF!</v>
      </c>
      <c r="J8" s="187"/>
      <c r="K8" s="228">
        <v>63694.34194128972</v>
      </c>
      <c r="L8" s="220">
        <v>101628.16086484004</v>
      </c>
      <c r="M8" s="221">
        <v>25363.641182396892</v>
      </c>
      <c r="N8" s="221">
        <v>19300.784898193149</v>
      </c>
      <c r="O8" s="171">
        <v>23909.156780749028</v>
      </c>
      <c r="P8" s="171">
        <f t="shared" si="4"/>
        <v>233896.08566746881</v>
      </c>
      <c r="Q8" s="222"/>
      <c r="S8" s="178">
        <f>'[59]Alimentazione CE Costi'!O608</f>
        <v>2845407.57</v>
      </c>
      <c r="T8" s="204">
        <f>'[59]Alimentazione CE Costi'!O611</f>
        <v>62613.069008761857</v>
      </c>
    </row>
    <row r="9" spans="1:21">
      <c r="A9" s="157"/>
      <c r="B9" s="160" t="e">
        <f>'posizione  rivista IV CE'!B9</f>
        <v>#REF!</v>
      </c>
      <c r="C9" s="160" t="e">
        <f>#REF!</f>
        <v>#REF!</v>
      </c>
      <c r="D9" s="160" t="e">
        <f t="shared" si="0"/>
        <v>#REF!</v>
      </c>
      <c r="E9" s="160" t="e">
        <f>'posizione  rivista IV CE'!E9</f>
        <v>#REF!</v>
      </c>
      <c r="F9" s="160" t="e">
        <f t="shared" si="1"/>
        <v>#REF!</v>
      </c>
      <c r="G9" s="160" t="e">
        <f t="shared" si="5"/>
        <v>#REF!</v>
      </c>
      <c r="H9" s="160" t="e">
        <f t="shared" si="2"/>
        <v>#REF!</v>
      </c>
      <c r="I9" s="160" t="e">
        <f t="shared" si="3"/>
        <v>#REF!</v>
      </c>
      <c r="J9" s="187"/>
      <c r="K9" s="228">
        <v>1631.818118882723</v>
      </c>
      <c r="L9" s="220">
        <v>2603.6641439962737</v>
      </c>
      <c r="M9" s="221">
        <v>649.80417382167866</v>
      </c>
      <c r="N9" s="221">
        <v>494.47673915150079</v>
      </c>
      <c r="O9" s="171">
        <v>612.54098955911081</v>
      </c>
      <c r="P9" s="171">
        <f t="shared" si="4"/>
        <v>5992.3041654112876</v>
      </c>
      <c r="Q9" s="222"/>
      <c r="S9" s="178">
        <f>'[59]Alimentazione CE Costi'!O619</f>
        <v>145147.82</v>
      </c>
      <c r="T9" s="204">
        <f>'[59]Alimentazione CE Costi'!O622</f>
        <v>3750</v>
      </c>
    </row>
    <row r="10" spans="1:21">
      <c r="A10" s="157" t="s">
        <v>278</v>
      </c>
      <c r="B10" s="160" t="e">
        <f>'posizione  rivista IV CE'!B10</f>
        <v>#REF!</v>
      </c>
      <c r="C10" s="160" t="e">
        <f>#REF!</f>
        <v>#REF!</v>
      </c>
      <c r="D10" s="160" t="e">
        <f t="shared" si="0"/>
        <v>#REF!</v>
      </c>
      <c r="E10" s="160" t="e">
        <f>'posizione  rivista IV CE'!E10</f>
        <v>#REF!</v>
      </c>
      <c r="F10" s="160" t="e">
        <f t="shared" si="1"/>
        <v>#REF!</v>
      </c>
      <c r="G10" s="160" t="e">
        <f t="shared" si="5"/>
        <v>#REF!</v>
      </c>
      <c r="H10" s="160" t="e">
        <f t="shared" si="2"/>
        <v>#REF!</v>
      </c>
      <c r="I10" s="160" t="e">
        <f t="shared" si="3"/>
        <v>#REF!</v>
      </c>
      <c r="J10" s="187"/>
      <c r="K10" s="228">
        <v>34070.717666404802</v>
      </c>
      <c r="L10" s="220">
        <v>54361.883179098331</v>
      </c>
      <c r="M10" s="221">
        <v>-3.7668799595849123E-3</v>
      </c>
      <c r="N10" s="221">
        <v>-4.0533753599447664E-3</v>
      </c>
      <c r="O10" s="171">
        <v>12789.238502056713</v>
      </c>
      <c r="P10" s="171">
        <f t="shared" si="4"/>
        <v>101221.83152730452</v>
      </c>
      <c r="Q10" s="222"/>
      <c r="S10" s="178">
        <f>'[59]Alimentazione CE Costi'!O655</f>
        <v>1554096.1400000004</v>
      </c>
      <c r="T10" s="204">
        <f>'[59]Alimentazione CE Costi'!O658</f>
        <v>34486.767819094115</v>
      </c>
    </row>
    <row r="11" spans="1:21">
      <c r="A11" s="157"/>
      <c r="B11" s="162" t="e">
        <f>'posizione  rivista IV CE'!B11</f>
        <v>#REF!</v>
      </c>
      <c r="C11" s="162" t="e">
        <f>#REF!</f>
        <v>#REF!</v>
      </c>
      <c r="D11" s="160" t="e">
        <f t="shared" si="0"/>
        <v>#REF!</v>
      </c>
      <c r="E11" s="162" t="e">
        <f>'posizione  rivista IV CE'!E11</f>
        <v>#REF!</v>
      </c>
      <c r="F11" s="160" t="e">
        <f>E11/$E$12</f>
        <v>#REF!</v>
      </c>
      <c r="G11" s="162" t="e">
        <f t="shared" si="5"/>
        <v>#REF!</v>
      </c>
      <c r="H11" s="160" t="e">
        <f t="shared" si="2"/>
        <v>#REF!</v>
      </c>
      <c r="I11" s="162" t="e">
        <f t="shared" si="3"/>
        <v>#REF!</v>
      </c>
      <c r="J11" s="199"/>
      <c r="K11" s="230">
        <v>1215.0098427393841</v>
      </c>
      <c r="L11" s="224">
        <v>1938.6214220424656</v>
      </c>
      <c r="M11" s="225">
        <v>-2.5084980410952085E-3</v>
      </c>
      <c r="N11" s="225">
        <v>4.6746911362447463E-3</v>
      </c>
      <c r="O11" s="162">
        <v>456.08228195505774</v>
      </c>
      <c r="P11" s="162">
        <f t="shared" si="4"/>
        <v>3609.7157129300022</v>
      </c>
      <c r="Q11" s="222"/>
      <c r="S11" s="180">
        <f>'[59]Alimentazione CE Costi'!O666</f>
        <v>22037.94</v>
      </c>
      <c r="T11" s="197">
        <f>'[59]Alimentazione CE Costi'!O669</f>
        <v>300</v>
      </c>
    </row>
    <row r="12" spans="1:21">
      <c r="A12" s="157"/>
      <c r="B12" s="160" t="e">
        <f t="shared" ref="B12:G12" si="6">SUM(B4:B11)</f>
        <v>#REF!</v>
      </c>
      <c r="C12" s="160" t="e">
        <f t="shared" si="6"/>
        <v>#REF!</v>
      </c>
      <c r="D12" s="160" t="e">
        <f t="shared" si="6"/>
        <v>#REF!</v>
      </c>
      <c r="E12" s="160" t="e">
        <f t="shared" si="6"/>
        <v>#REF!</v>
      </c>
      <c r="F12" s="160" t="e">
        <f t="shared" si="6"/>
        <v>#REF!</v>
      </c>
      <c r="G12" s="160" t="e">
        <f t="shared" si="6"/>
        <v>#REF!</v>
      </c>
      <c r="H12" s="160" t="e">
        <f>G12/$G$12</f>
        <v>#REF!</v>
      </c>
      <c r="I12" s="160">
        <v>248883.11</v>
      </c>
      <c r="J12" s="187"/>
      <c r="K12" s="231">
        <f>SUM(K4:K11)</f>
        <v>248883.11</v>
      </c>
      <c r="L12" s="224">
        <v>397108</v>
      </c>
      <c r="M12" s="162">
        <f>ROUND(M58/132.3*100,2)</f>
        <v>99107.42</v>
      </c>
      <c r="N12" s="162">
        <f>ROUND(N58/132.3*100,2)</f>
        <v>75417.05</v>
      </c>
      <c r="O12" s="162">
        <v>93424.08</v>
      </c>
      <c r="P12" s="162">
        <f>SUM(P4:P11)</f>
        <v>913939.65999999992</v>
      </c>
      <c r="Q12" s="226"/>
      <c r="S12" s="214">
        <f>SUM(S4:S11)</f>
        <v>13985172.000000002</v>
      </c>
      <c r="T12" s="197">
        <f>SUM(T4:T11)</f>
        <v>449637.22305331932</v>
      </c>
    </row>
    <row r="13" spans="1:21">
      <c r="A13" s="157"/>
      <c r="B13" s="160"/>
      <c r="C13" s="160"/>
      <c r="D13" s="167"/>
      <c r="E13" s="167"/>
      <c r="F13" s="167"/>
      <c r="G13" s="167"/>
      <c r="H13" s="167"/>
      <c r="I13" s="160"/>
      <c r="J13" s="187"/>
      <c r="K13" s="208"/>
      <c r="L13" s="200"/>
      <c r="M13" s="200"/>
      <c r="N13" s="200"/>
      <c r="O13" s="200"/>
      <c r="S13" s="146"/>
      <c r="T13" s="146"/>
    </row>
    <row r="14" spans="1:21">
      <c r="A14" s="157"/>
      <c r="E14" s="157" t="s">
        <v>304</v>
      </c>
      <c r="I14" s="160">
        <f>248883.11</f>
        <v>248883.11</v>
      </c>
      <c r="J14" s="157" t="s">
        <v>364</v>
      </c>
      <c r="K14" s="209"/>
      <c r="O14" s="145">
        <v>93424.08</v>
      </c>
      <c r="T14" s="167">
        <f>248883.11</f>
        <v>248883.11</v>
      </c>
      <c r="U14" s="145" t="s">
        <v>305</v>
      </c>
    </row>
    <row r="15" spans="1:21">
      <c r="A15" s="157"/>
      <c r="I15" s="160">
        <v>200754.11</v>
      </c>
      <c r="J15" s="157" t="s">
        <v>306</v>
      </c>
      <c r="K15" s="198"/>
      <c r="T15" s="190">
        <v>200754.11</v>
      </c>
      <c r="U15" s="145" t="s">
        <v>306</v>
      </c>
    </row>
    <row r="16" spans="1:21">
      <c r="A16" s="157"/>
      <c r="C16" s="167"/>
      <c r="T16" s="167">
        <f>SUM(T14:T15)</f>
        <v>449637.22</v>
      </c>
    </row>
    <row r="17" spans="1:21">
      <c r="A17" s="157"/>
    </row>
    <row r="18" spans="1:21">
      <c r="A18" s="157"/>
      <c r="I18" s="158" t="s">
        <v>270</v>
      </c>
      <c r="K18" s="234"/>
      <c r="L18" s="303" t="s">
        <v>366</v>
      </c>
      <c r="M18" s="304"/>
      <c r="N18" s="304"/>
      <c r="O18" s="304"/>
      <c r="P18" s="304"/>
      <c r="Q18" s="305"/>
      <c r="S18" s="188"/>
    </row>
    <row r="19" spans="1:21">
      <c r="A19" s="156" t="s">
        <v>279</v>
      </c>
      <c r="B19" s="159" t="s">
        <v>272</v>
      </c>
      <c r="C19" s="159" t="s">
        <v>296</v>
      </c>
      <c r="D19" s="159"/>
      <c r="E19" s="159" t="s">
        <v>355</v>
      </c>
      <c r="F19" s="159"/>
      <c r="G19" s="159" t="s">
        <v>359</v>
      </c>
      <c r="H19" s="159"/>
      <c r="I19" s="158" t="s">
        <v>360</v>
      </c>
      <c r="J19" s="159" t="s">
        <v>360</v>
      </c>
      <c r="K19" s="235" t="s">
        <v>296</v>
      </c>
      <c r="L19" s="216" t="s">
        <v>297</v>
      </c>
      <c r="M19" s="217" t="s">
        <v>298</v>
      </c>
      <c r="N19" s="217" t="s">
        <v>299</v>
      </c>
      <c r="O19" s="218" t="s">
        <v>300</v>
      </c>
      <c r="P19" s="219" t="s">
        <v>301</v>
      </c>
      <c r="Q19" s="157"/>
      <c r="S19" s="212" t="s">
        <v>274</v>
      </c>
      <c r="T19" s="177" t="s">
        <v>302</v>
      </c>
    </row>
    <row r="20" spans="1:21">
      <c r="A20" s="157" t="s">
        <v>275</v>
      </c>
      <c r="B20" s="160" t="e">
        <f>'posizione  rivista IV CE'!B20</f>
        <v>#REF!</v>
      </c>
      <c r="C20" s="160" t="e">
        <f>#REF!</f>
        <v>#REF!</v>
      </c>
      <c r="D20" s="160" t="e">
        <f>C20/$C$22</f>
        <v>#REF!</v>
      </c>
      <c r="E20" s="160" t="e">
        <f>'posizione  rivista IV CE'!E20</f>
        <v>#REF!</v>
      </c>
      <c r="F20" s="160" t="e">
        <f>E20/$E$22</f>
        <v>#REF!</v>
      </c>
      <c r="G20" s="167"/>
      <c r="H20" s="167"/>
      <c r="I20" s="160" t="e">
        <f>F20*$I$22</f>
        <v>#REF!</v>
      </c>
      <c r="J20" s="261" t="e">
        <f>I20</f>
        <v>#REF!</v>
      </c>
      <c r="K20" s="228">
        <v>193497.01563366016</v>
      </c>
      <c r="L20" s="220">
        <v>232433.9149382234</v>
      </c>
      <c r="M20" s="221">
        <v>21021.066118833794</v>
      </c>
      <c r="N20" s="221">
        <v>15996.247236768186</v>
      </c>
      <c r="O20" s="171">
        <v>40157.902560568968</v>
      </c>
      <c r="P20" s="232">
        <f>L20+K20+M20+N20+O20</f>
        <v>503106.14648805454</v>
      </c>
      <c r="Q20" s="157" t="s">
        <v>307</v>
      </c>
      <c r="S20" s="178">
        <f>'[59]Alimentazione CE Costi'!O456</f>
        <v>5757820.4699999997</v>
      </c>
      <c r="T20" s="204">
        <f>'[59]Alimentazione CE Costi'!O459</f>
        <v>181144.5685506732</v>
      </c>
    </row>
    <row r="21" spans="1:21">
      <c r="A21" s="157"/>
      <c r="B21" s="162" t="e">
        <f>'posizione  rivista IV CE'!B21</f>
        <v>#REF!</v>
      </c>
      <c r="C21" s="162" t="e">
        <f>#REF!</f>
        <v>#REF!</v>
      </c>
      <c r="D21" s="160" t="e">
        <f>C21/$C$22</f>
        <v>#REF!</v>
      </c>
      <c r="E21" s="162" t="e">
        <f>'posizione  rivista IV CE'!E21</f>
        <v>#REF!</v>
      </c>
      <c r="F21" s="160" t="e">
        <f>E21/$E$22</f>
        <v>#REF!</v>
      </c>
      <c r="G21" s="167"/>
      <c r="H21" s="167"/>
      <c r="I21" s="162" t="e">
        <f>F21*$I$22</f>
        <v>#REF!</v>
      </c>
      <c r="J21" s="262" t="e">
        <f>I21</f>
        <v>#REF!</v>
      </c>
      <c r="K21" s="230">
        <v>12212.674366339834</v>
      </c>
      <c r="L21" s="220">
        <v>18561.663277962325</v>
      </c>
      <c r="M21" s="221">
        <v>1678.6962915686354</v>
      </c>
      <c r="N21" s="221">
        <v>1277.4252629993405</v>
      </c>
      <c r="O21" s="171">
        <v>3206.9221287117889</v>
      </c>
      <c r="P21" s="232">
        <f>L21+K21+M21+N21+O21</f>
        <v>36937.381327581927</v>
      </c>
      <c r="Q21" s="157" t="s">
        <v>308</v>
      </c>
      <c r="S21" s="180">
        <f>'[59]Alimentazione CE Costi'!O473</f>
        <v>228140.21999999994</v>
      </c>
      <c r="T21" s="197">
        <f>'[59]Alimentazione CE Costi'!O476</f>
        <v>7177.4314493268075</v>
      </c>
    </row>
    <row r="22" spans="1:21">
      <c r="A22" s="157"/>
      <c r="B22" s="160" t="e">
        <f>SUM(B20:B21)</f>
        <v>#REF!</v>
      </c>
      <c r="C22" s="160" t="e">
        <f>SUM(C20:C21)</f>
        <v>#REF!</v>
      </c>
      <c r="D22" s="160" t="e">
        <f>SUM(D20:D21)</f>
        <v>#REF!</v>
      </c>
      <c r="E22" s="160" t="e">
        <f>SUM(E20:E21)</f>
        <v>#REF!</v>
      </c>
      <c r="F22" s="160" t="e">
        <f>SUM(F20:F21)</f>
        <v>#REF!</v>
      </c>
      <c r="G22" s="167"/>
      <c r="H22" s="167"/>
      <c r="I22" s="160">
        <v>206197.19</v>
      </c>
      <c r="J22" s="261" t="e">
        <f>SUM(J20:J21)</f>
        <v>#REF!</v>
      </c>
      <c r="K22" s="228">
        <f>SUM(K20:K21)</f>
        <v>205709.69</v>
      </c>
      <c r="L22" s="220"/>
      <c r="M22" s="221"/>
      <c r="N22" s="221"/>
      <c r="O22" s="171"/>
      <c r="P22" s="232"/>
      <c r="Q22" s="157" t="s">
        <v>309</v>
      </c>
      <c r="S22" s="180">
        <f>SUM(S20:S21)</f>
        <v>5985960.6899999995</v>
      </c>
      <c r="T22" s="215">
        <f>SUM(T20:T21)</f>
        <v>188322</v>
      </c>
      <c r="U22" s="167">
        <f>I22-T22</f>
        <v>17875.190000000002</v>
      </c>
    </row>
    <row r="23" spans="1:21">
      <c r="A23" s="157"/>
      <c r="B23" s="167"/>
      <c r="C23" s="167"/>
      <c r="D23" s="160"/>
      <c r="E23" s="167"/>
      <c r="F23" s="167"/>
      <c r="G23" s="167"/>
      <c r="H23" s="167"/>
      <c r="I23" s="160"/>
      <c r="J23" s="201"/>
      <c r="K23" s="236"/>
      <c r="L23" s="220"/>
      <c r="M23" s="221"/>
      <c r="N23" s="221"/>
      <c r="O23" s="171"/>
      <c r="P23" s="232"/>
      <c r="Q23" s="157"/>
      <c r="S23" s="167"/>
      <c r="T23" s="146"/>
      <c r="U23" s="167"/>
    </row>
    <row r="24" spans="1:21">
      <c r="A24" s="157"/>
      <c r="D24" s="157"/>
      <c r="E24" s="157" t="s">
        <v>304</v>
      </c>
      <c r="I24" s="160">
        <f>206197.19</f>
        <v>206197.19</v>
      </c>
      <c r="K24" s="237"/>
      <c r="L24" s="220"/>
      <c r="M24" s="221"/>
      <c r="N24" s="221"/>
      <c r="O24" s="171"/>
      <c r="P24" s="232"/>
      <c r="Q24" s="157"/>
      <c r="T24" s="167">
        <v>188322.19</v>
      </c>
      <c r="U24" s="145" t="s">
        <v>310</v>
      </c>
    </row>
    <row r="25" spans="1:21">
      <c r="A25" s="156" t="s">
        <v>280</v>
      </c>
      <c r="D25" s="157"/>
      <c r="I25" s="160"/>
      <c r="K25" s="237"/>
      <c r="L25" s="220"/>
      <c r="M25" s="221"/>
      <c r="N25" s="221"/>
      <c r="O25" s="171"/>
      <c r="P25" s="232"/>
      <c r="Q25" s="157"/>
      <c r="T25" s="167"/>
    </row>
    <row r="26" spans="1:21">
      <c r="A26" s="157" t="s">
        <v>275</v>
      </c>
      <c r="B26" s="160" t="e">
        <f>'posizione  rivista IV CE'!B24</f>
        <v>#REF!</v>
      </c>
      <c r="C26" s="160" t="e">
        <f>#REF!</f>
        <v>#REF!</v>
      </c>
      <c r="D26" s="160" t="e">
        <f>C26/$C$28</f>
        <v>#REF!</v>
      </c>
      <c r="E26" s="160" t="e">
        <f>'posizione  rivista IV CE'!E24</f>
        <v>#REF!</v>
      </c>
      <c r="F26" s="160" t="e">
        <f>E26/$E$28</f>
        <v>#REF!</v>
      </c>
      <c r="G26" s="160"/>
      <c r="H26" s="167"/>
      <c r="I26" s="160" t="e">
        <f>F26*$I$28</f>
        <v>#REF!</v>
      </c>
      <c r="J26" s="261" t="e">
        <f>I26</f>
        <v>#REF!</v>
      </c>
      <c r="K26" s="228">
        <v>59548.209243264006</v>
      </c>
      <c r="L26" s="220">
        <v>70593.955638658459</v>
      </c>
      <c r="M26" s="221">
        <v>6384.4392478811378</v>
      </c>
      <c r="N26" s="221">
        <v>4858.320129906846</v>
      </c>
      <c r="O26" s="171">
        <v>12196.607335275663</v>
      </c>
      <c r="P26" s="232">
        <f>L26+K26+M26+N26+O26</f>
        <v>153581.5315949861</v>
      </c>
      <c r="Q26" s="157"/>
      <c r="S26" s="167">
        <f>'[59]Alimentazione CE Costi'!O492</f>
        <v>1858269.84</v>
      </c>
      <c r="T26" s="193">
        <f>'[59]Alimentazione CE Costi'!O494</f>
        <v>60198.077578290562</v>
      </c>
    </row>
    <row r="27" spans="1:21">
      <c r="A27" s="157"/>
      <c r="B27" s="162" t="e">
        <f>'posizione  rivista IV CE'!B25</f>
        <v>#REF!</v>
      </c>
      <c r="C27" s="162" t="e">
        <f>#REF!</f>
        <v>#REF!</v>
      </c>
      <c r="D27" s="160" t="e">
        <f>C27/$C$28</f>
        <v>#REF!</v>
      </c>
      <c r="E27" s="160" t="e">
        <f>'posizione  rivista IV CE'!E25</f>
        <v>#REF!</v>
      </c>
      <c r="F27" s="160" t="e">
        <f>E27/$E$28</f>
        <v>#REF!</v>
      </c>
      <c r="G27" s="160"/>
      <c r="H27" s="167"/>
      <c r="I27" s="162" t="e">
        <f>F27*$I$28</f>
        <v>#REF!</v>
      </c>
      <c r="J27" s="262" t="e">
        <f>I27</f>
        <v>#REF!</v>
      </c>
      <c r="K27" s="230">
        <v>4195.4007567359913</v>
      </c>
      <c r="L27" s="224">
        <v>4973.6161451558164</v>
      </c>
      <c r="M27" s="225">
        <v>449.80834171642857</v>
      </c>
      <c r="N27" s="225">
        <v>342.28737032562447</v>
      </c>
      <c r="O27" s="162">
        <v>859.29797544357689</v>
      </c>
      <c r="P27" s="233">
        <f>L27+K27+M27+N27+O27</f>
        <v>10820.410589377438</v>
      </c>
      <c r="Q27" s="157"/>
      <c r="S27" s="167">
        <f>'[59]Alimentazione CE Costi'!O502</f>
        <v>56016.539999999979</v>
      </c>
      <c r="T27" s="194">
        <f>'[59]Alimentazione CE Costi'!O504</f>
        <v>1905.0718923509057</v>
      </c>
    </row>
    <row r="28" spans="1:21">
      <c r="B28" s="160" t="e">
        <f>SUM(B26:B27)</f>
        <v>#REF!</v>
      </c>
      <c r="C28" s="160" t="e">
        <f>SUM(C26:C27)</f>
        <v>#REF!</v>
      </c>
      <c r="D28" s="157"/>
      <c r="E28" s="160" t="e">
        <f>SUM(E26:E27)</f>
        <v>#REF!</v>
      </c>
      <c r="F28" s="157"/>
      <c r="G28" s="157"/>
      <c r="I28" s="160">
        <f>63743.61+4795.99</f>
        <v>68539.600000000006</v>
      </c>
      <c r="J28" s="261" t="e">
        <f>SUM(J26:J27)</f>
        <v>#REF!</v>
      </c>
      <c r="K28" s="230">
        <f>SUM(K26:K27)</f>
        <v>63743.61</v>
      </c>
      <c r="L28" s="224">
        <v>326563.15000000002</v>
      </c>
      <c r="M28" s="162">
        <f>ROUND(M57/132.3*100,2)</f>
        <v>29534.01</v>
      </c>
      <c r="N28" s="162">
        <f>ROUND(N57/132.3*100,2)</f>
        <v>22474.28</v>
      </c>
      <c r="O28" s="162">
        <v>56420.73</v>
      </c>
      <c r="P28" s="233">
        <f>SUM(P20:P27)</f>
        <v>704445.47</v>
      </c>
      <c r="Q28" s="157"/>
      <c r="T28" s="167"/>
    </row>
    <row r="29" spans="1:21">
      <c r="B29" s="157"/>
      <c r="C29" s="157"/>
      <c r="I29" s="167"/>
      <c r="T29" s="167"/>
    </row>
    <row r="30" spans="1:21">
      <c r="B30" s="157"/>
      <c r="C30" s="160" t="e">
        <f>C22+C28</f>
        <v>#REF!</v>
      </c>
      <c r="H30" s="206" t="s">
        <v>311</v>
      </c>
      <c r="I30" s="160">
        <f>I22</f>
        <v>206197.19</v>
      </c>
      <c r="O30" s="145">
        <v>56420.73</v>
      </c>
      <c r="T30" s="167"/>
    </row>
    <row r="31" spans="1:21">
      <c r="H31" s="206" t="s">
        <v>312</v>
      </c>
      <c r="I31" s="160">
        <f>I28</f>
        <v>68539.600000000006</v>
      </c>
      <c r="T31" s="167"/>
    </row>
    <row r="32" spans="1:21">
      <c r="F32" s="157"/>
      <c r="H32" s="206" t="s">
        <v>313</v>
      </c>
      <c r="I32" s="162">
        <f>0</f>
        <v>0</v>
      </c>
      <c r="L32" s="167"/>
      <c r="M32" s="167"/>
      <c r="N32" s="167"/>
      <c r="O32" s="167"/>
      <c r="T32" s="167"/>
    </row>
    <row r="33" spans="1:21">
      <c r="I33" s="160">
        <f>SUM(I30:I32)</f>
        <v>274736.79000000004</v>
      </c>
      <c r="L33" s="167"/>
      <c r="M33" s="167"/>
      <c r="N33" s="167"/>
      <c r="O33" s="167"/>
      <c r="T33" s="167"/>
    </row>
    <row r="34" spans="1:21">
      <c r="I34" s="167"/>
      <c r="T34" s="167"/>
    </row>
    <row r="35" spans="1:21">
      <c r="K35" s="303" t="s">
        <v>366</v>
      </c>
      <c r="L35" s="304"/>
      <c r="M35" s="304"/>
      <c r="N35" s="304"/>
      <c r="O35" s="304"/>
      <c r="P35" s="304"/>
      <c r="Q35" s="305"/>
    </row>
    <row r="36" spans="1:21">
      <c r="A36" s="156" t="s">
        <v>282</v>
      </c>
      <c r="B36" s="159" t="s">
        <v>272</v>
      </c>
      <c r="C36" s="159" t="s">
        <v>296</v>
      </c>
      <c r="D36" s="159"/>
      <c r="E36" s="159" t="s">
        <v>355</v>
      </c>
      <c r="F36" s="159"/>
      <c r="G36" s="159" t="s">
        <v>365</v>
      </c>
      <c r="H36" s="159"/>
      <c r="I36" s="158" t="s">
        <v>360</v>
      </c>
      <c r="J36" s="159" t="s">
        <v>360</v>
      </c>
      <c r="K36" s="238" t="s">
        <v>296</v>
      </c>
      <c r="L36" s="216" t="s">
        <v>297</v>
      </c>
      <c r="M36" s="217" t="s">
        <v>298</v>
      </c>
      <c r="N36" s="217" t="s">
        <v>299</v>
      </c>
      <c r="O36" s="218" t="s">
        <v>300</v>
      </c>
      <c r="P36" s="219" t="s">
        <v>301</v>
      </c>
      <c r="S36" s="188" t="s">
        <v>274</v>
      </c>
      <c r="T36" s="145" t="s">
        <v>302</v>
      </c>
    </row>
    <row r="37" spans="1:21">
      <c r="A37" s="157"/>
      <c r="B37" s="167"/>
      <c r="C37" s="167"/>
      <c r="D37" s="167"/>
      <c r="E37" s="167"/>
      <c r="F37" s="167"/>
      <c r="G37" s="167"/>
      <c r="H37" s="167"/>
      <c r="I37" s="167"/>
      <c r="J37" s="187"/>
      <c r="K37" s="239"/>
      <c r="L37" s="240"/>
      <c r="M37" s="241"/>
      <c r="N37" s="241"/>
      <c r="O37" s="241"/>
      <c r="P37" s="222"/>
      <c r="S37" s="167"/>
      <c r="T37" s="167"/>
    </row>
    <row r="38" spans="1:21">
      <c r="A38" s="157"/>
      <c r="B38" s="167"/>
      <c r="C38" s="167"/>
      <c r="D38" s="167"/>
      <c r="E38" s="167"/>
      <c r="F38" s="167"/>
      <c r="G38" s="167"/>
      <c r="H38" s="167"/>
      <c r="I38" s="167"/>
      <c r="J38" s="187"/>
      <c r="K38" s="239"/>
      <c r="L38" s="240"/>
      <c r="M38" s="241"/>
      <c r="N38" s="241"/>
      <c r="O38" s="241"/>
      <c r="P38" s="222"/>
      <c r="S38" s="167"/>
      <c r="T38" s="167"/>
    </row>
    <row r="39" spans="1:21">
      <c r="A39" s="157" t="s">
        <v>276</v>
      </c>
      <c r="B39" s="171" t="e">
        <f>'posizione  rivista IV CE'!B37</f>
        <v>#REF!</v>
      </c>
      <c r="C39" s="160" t="e">
        <f>#REF!</f>
        <v>#REF!</v>
      </c>
      <c r="D39" s="160" t="e">
        <f t="shared" ref="D39:D44" si="7">C39/$C$45</f>
        <v>#REF!</v>
      </c>
      <c r="E39" s="160" t="e">
        <f>'posizione  rivista IV CE'!E37</f>
        <v>#REF!</v>
      </c>
      <c r="F39" s="160" t="e">
        <f t="shared" ref="F39:F44" si="8">E39/$E$45</f>
        <v>#REF!</v>
      </c>
      <c r="G39" s="167"/>
      <c r="H39" s="167"/>
      <c r="I39" s="160" t="e">
        <f t="shared" ref="I39:I44" si="9">F39*$I$45</f>
        <v>#REF!</v>
      </c>
      <c r="J39" s="261" t="e">
        <f>ROUND(I39,2)</f>
        <v>#REF!</v>
      </c>
      <c r="K39" s="228">
        <v>2526.0886192514827</v>
      </c>
      <c r="L39" s="220">
        <v>3127.7536043514856</v>
      </c>
      <c r="M39" s="171">
        <v>0</v>
      </c>
      <c r="N39" s="171">
        <v>0</v>
      </c>
      <c r="O39" s="171">
        <v>966.92673549466053</v>
      </c>
      <c r="P39" s="232">
        <f t="shared" ref="P39:P44" si="10">K39+L39+N39+O39</f>
        <v>6620.7689590976288</v>
      </c>
      <c r="S39" s="167">
        <f>'[59]Alimentazione CE Costi'!O539</f>
        <v>42314.270000000004</v>
      </c>
      <c r="T39" s="193">
        <f>'[59]Alimentazione CE Costi'!O541</f>
        <v>1439.0700750590306</v>
      </c>
    </row>
    <row r="40" spans="1:21">
      <c r="A40" s="157"/>
      <c r="B40" s="171" t="e">
        <f>'posizione  rivista IV CE'!B38</f>
        <v>#REF!</v>
      </c>
      <c r="C40" s="160" t="e">
        <f>#REF!</f>
        <v>#REF!</v>
      </c>
      <c r="D40" s="160" t="e">
        <f t="shared" si="7"/>
        <v>#REF!</v>
      </c>
      <c r="E40" s="160" t="e">
        <f>'posizione  rivista IV CE'!E38</f>
        <v>#REF!</v>
      </c>
      <c r="F40" s="160" t="e">
        <f t="shared" si="8"/>
        <v>#REF!</v>
      </c>
      <c r="G40" s="167"/>
      <c r="H40" s="167"/>
      <c r="I40" s="160" t="e">
        <f t="shared" si="9"/>
        <v>#REF!</v>
      </c>
      <c r="J40" s="261" t="e">
        <f>ROUND(I40,2)</f>
        <v>#REF!</v>
      </c>
      <c r="K40" s="228">
        <v>504.24976430407725</v>
      </c>
      <c r="L40" s="220">
        <v>624.352212260393</v>
      </c>
      <c r="M40" s="171">
        <v>0</v>
      </c>
      <c r="N40" s="171">
        <v>0</v>
      </c>
      <c r="O40" s="171">
        <v>193.01483517113041</v>
      </c>
      <c r="P40" s="232">
        <f t="shared" si="10"/>
        <v>1321.6168117356008</v>
      </c>
      <c r="S40" s="167">
        <f>'[59]Alimentazione CE Costi'!O549</f>
        <v>0</v>
      </c>
      <c r="T40" s="195">
        <f>'[59]Alimentazione CE Costi'!O551</f>
        <v>0</v>
      </c>
    </row>
    <row r="41" spans="1:21">
      <c r="A41" s="157" t="s">
        <v>277</v>
      </c>
      <c r="B41" s="171" t="e">
        <f>'posizione  rivista IV CE'!B39</f>
        <v>#REF!</v>
      </c>
      <c r="C41" s="160" t="e">
        <f>#REF!</f>
        <v>#REF!</v>
      </c>
      <c r="D41" s="160" t="e">
        <f t="shared" si="7"/>
        <v>#REF!</v>
      </c>
      <c r="E41" s="160" t="e">
        <f>'posizione  rivista IV CE'!E39</f>
        <v>#REF!</v>
      </c>
      <c r="F41" s="160" t="e">
        <f t="shared" si="8"/>
        <v>#REF!</v>
      </c>
      <c r="G41" s="167"/>
      <c r="H41" s="167"/>
      <c r="I41" s="160" t="e">
        <f t="shared" si="9"/>
        <v>#REF!</v>
      </c>
      <c r="J41" s="261" t="e">
        <f>ROUND(I41+500,2)</f>
        <v>#REF!</v>
      </c>
      <c r="K41" s="228">
        <v>5575.7848249688022</v>
      </c>
      <c r="L41" s="220">
        <v>5046.5571871483653</v>
      </c>
      <c r="M41" s="171">
        <v>0</v>
      </c>
      <c r="N41" s="171">
        <v>0</v>
      </c>
      <c r="O41" s="171">
        <v>1560.1136418379226</v>
      </c>
      <c r="P41" s="232">
        <f t="shared" si="10"/>
        <v>12182.45565395509</v>
      </c>
      <c r="S41" s="167">
        <f>'[59]Alimentazione CE Costi'!O586</f>
        <v>47646.67</v>
      </c>
      <c r="T41" s="195">
        <f>'[59]Alimentazione CE Costi'!O588</f>
        <v>1620.4201791313628</v>
      </c>
    </row>
    <row r="42" spans="1:21">
      <c r="A42" s="157"/>
      <c r="B42" s="171" t="e">
        <f>'posizione  rivista IV CE'!B40</f>
        <v>#REF!</v>
      </c>
      <c r="C42" s="160" t="e">
        <f>#REF!</f>
        <v>#REF!</v>
      </c>
      <c r="D42" s="160" t="e">
        <f t="shared" si="7"/>
        <v>#REF!</v>
      </c>
      <c r="E42" s="160" t="e">
        <f>'posizione  rivista IV CE'!E40</f>
        <v>#REF!</v>
      </c>
      <c r="F42" s="160" t="e">
        <f t="shared" si="8"/>
        <v>#REF!</v>
      </c>
      <c r="G42" s="167"/>
      <c r="H42" s="167"/>
      <c r="I42" s="160" t="e">
        <f t="shared" si="9"/>
        <v>#REF!</v>
      </c>
      <c r="J42" s="261" t="e">
        <f>I42</f>
        <v>#REF!</v>
      </c>
      <c r="K42" s="228">
        <v>5533.9962403579884</v>
      </c>
      <c r="L42" s="220">
        <v>4994.8153776405297</v>
      </c>
      <c r="M42" s="171">
        <v>0</v>
      </c>
      <c r="N42" s="171">
        <v>0</v>
      </c>
      <c r="O42" s="171">
        <v>1544.1179640177795</v>
      </c>
      <c r="P42" s="232">
        <f t="shared" si="10"/>
        <v>12072.929582016299</v>
      </c>
      <c r="S42" s="167">
        <f>'[59]Alimentazione CE Costi'!O596</f>
        <v>85903.99</v>
      </c>
      <c r="T42" s="195">
        <f>'[59]Alimentazione CE Costi'!O598</f>
        <v>5921.51705174567</v>
      </c>
    </row>
    <row r="43" spans="1:21">
      <c r="A43" s="157" t="s">
        <v>278</v>
      </c>
      <c r="B43" s="171" t="e">
        <f>'posizione  rivista IV CE'!B41</f>
        <v>#REF!</v>
      </c>
      <c r="C43" s="160" t="e">
        <f>#REF!</f>
        <v>#REF!</v>
      </c>
      <c r="D43" s="160" t="e">
        <f t="shared" si="7"/>
        <v>#REF!</v>
      </c>
      <c r="E43" s="160" t="e">
        <f>'posizione  rivista IV CE'!E41</f>
        <v>#REF!</v>
      </c>
      <c r="F43" s="160" t="e">
        <f t="shared" si="8"/>
        <v>#REF!</v>
      </c>
      <c r="G43" s="167"/>
      <c r="H43" s="167"/>
      <c r="I43" s="160" t="e">
        <f t="shared" si="9"/>
        <v>#REF!</v>
      </c>
      <c r="J43" s="261" t="e">
        <f>ROUND(I43-500,2)+0.01</f>
        <v>#REF!</v>
      </c>
      <c r="K43" s="228">
        <v>8072.7005511176485</v>
      </c>
      <c r="L43" s="220">
        <v>13710.001618599224</v>
      </c>
      <c r="M43" s="171">
        <v>0</v>
      </c>
      <c r="N43" s="171">
        <v>0</v>
      </c>
      <c r="O43" s="171">
        <v>4238.3668234785082</v>
      </c>
      <c r="P43" s="232">
        <f t="shared" si="10"/>
        <v>26021.068993195382</v>
      </c>
      <c r="S43" s="167">
        <f>'[59]Alimentazione CE Costi'!O633</f>
        <v>260511.87</v>
      </c>
      <c r="T43" s="195">
        <f>'[59]Alimentazione CE Costi'!O635</f>
        <v>8859.7732234224623</v>
      </c>
    </row>
    <row r="44" spans="1:21">
      <c r="A44" s="157"/>
      <c r="B44" s="162" t="e">
        <f>'posizione  rivista IV CE'!B42</f>
        <v>#REF!</v>
      </c>
      <c r="C44" s="162" t="e">
        <f>#REF!</f>
        <v>#REF!</v>
      </c>
      <c r="D44" s="160" t="e">
        <f t="shared" si="7"/>
        <v>#REF!</v>
      </c>
      <c r="E44" s="162" t="e">
        <f>'posizione  rivista IV CE'!E42</f>
        <v>#REF!</v>
      </c>
      <c r="F44" s="160" t="e">
        <f t="shared" si="8"/>
        <v>#REF!</v>
      </c>
      <c r="G44" s="167"/>
      <c r="H44" s="167"/>
      <c r="I44" s="162" t="e">
        <f t="shared" si="9"/>
        <v>#REF!</v>
      </c>
      <c r="J44" s="262" t="e">
        <f t="shared" ref="J44" si="11">I44</f>
        <v>#REF!</v>
      </c>
      <c r="K44" s="230">
        <v>0</v>
      </c>
      <c r="L44" s="224">
        <v>0</v>
      </c>
      <c r="M44" s="162">
        <v>0</v>
      </c>
      <c r="N44" s="162">
        <v>0</v>
      </c>
      <c r="O44" s="162">
        <v>0</v>
      </c>
      <c r="P44" s="233">
        <f t="shared" si="10"/>
        <v>0</v>
      </c>
      <c r="S44" s="190">
        <f>'[59]Alimentazione CE Costi'!O643</f>
        <v>0</v>
      </c>
      <c r="T44" s="194">
        <f>'[59]Alimentazione CE Costi'!O645</f>
        <v>0</v>
      </c>
    </row>
    <row r="45" spans="1:21">
      <c r="A45" s="157"/>
      <c r="B45" s="160" t="e">
        <f>SUM(B37:B44)</f>
        <v>#REF!</v>
      </c>
      <c r="C45" s="160" t="e">
        <f>SUM(C37:C44)</f>
        <v>#REF!</v>
      </c>
      <c r="D45" s="160" t="e">
        <f>SUM(D37:D44)</f>
        <v>#REF!</v>
      </c>
      <c r="E45" s="160" t="e">
        <f>SUM(E37:E44)</f>
        <v>#REF!</v>
      </c>
      <c r="F45" s="160" t="e">
        <f>SUM(F37:F44)</f>
        <v>#REF!</v>
      </c>
      <c r="G45" s="167"/>
      <c r="H45" s="167"/>
      <c r="I45" s="160">
        <f>17416.83</f>
        <v>17416.830000000002</v>
      </c>
      <c r="J45" s="261" t="e">
        <f>SUM(J37:J44)</f>
        <v>#REF!</v>
      </c>
      <c r="K45" s="165">
        <f>SUM(K39:K44)</f>
        <v>22212.82</v>
      </c>
      <c r="L45" s="224">
        <v>27503.48</v>
      </c>
      <c r="M45" s="162">
        <v>0</v>
      </c>
      <c r="N45" s="162">
        <v>0</v>
      </c>
      <c r="O45" s="162">
        <v>8502.5400000000009</v>
      </c>
      <c r="P45" s="233">
        <f>SUM(P39:P44)</f>
        <v>58218.84</v>
      </c>
      <c r="S45" s="167">
        <f>SUM(S37:S44)</f>
        <v>436376.8</v>
      </c>
      <c r="T45" s="194">
        <f>SUM(T37:T44)</f>
        <v>17840.780529358526</v>
      </c>
      <c r="U45" s="167">
        <f>I45+I28-T45-T26-T27</f>
        <v>6012.5000000000136</v>
      </c>
    </row>
    <row r="46" spans="1:21">
      <c r="A46" s="157"/>
      <c r="E46" s="157" t="s">
        <v>304</v>
      </c>
      <c r="F46" s="157"/>
      <c r="I46" s="167"/>
      <c r="L46" s="202"/>
      <c r="M46" s="202"/>
      <c r="N46" s="202"/>
      <c r="O46" s="202"/>
      <c r="T46" s="167">
        <v>79943.929999999993</v>
      </c>
      <c r="U46" s="145" t="s">
        <v>310</v>
      </c>
    </row>
    <row r="47" spans="1:21">
      <c r="J47" s="187"/>
      <c r="K47" s="208"/>
      <c r="L47" s="200"/>
      <c r="M47" s="200"/>
      <c r="N47" s="200"/>
      <c r="O47" s="169">
        <v>8502.94</v>
      </c>
    </row>
    <row r="48" spans="1:21">
      <c r="C48" s="167"/>
      <c r="I48" s="157"/>
      <c r="J48" s="156"/>
      <c r="K48" s="207"/>
      <c r="L48" s="170"/>
      <c r="M48" s="170"/>
      <c r="N48" s="170"/>
      <c r="O48" s="170"/>
    </row>
    <row r="49" spans="1:23">
      <c r="I49" s="157" t="s">
        <v>314</v>
      </c>
      <c r="J49" s="160">
        <f>I45</f>
        <v>17416.830000000002</v>
      </c>
      <c r="K49" s="165"/>
    </row>
    <row r="50" spans="1:23">
      <c r="A50" s="157" t="s">
        <v>283</v>
      </c>
      <c r="B50" s="160" t="e">
        <f>B12+B22+B45+B28</f>
        <v>#REF!</v>
      </c>
      <c r="E50" s="160" t="e">
        <f>E12+E22+E45+E28</f>
        <v>#REF!</v>
      </c>
      <c r="F50" s="157" t="s">
        <v>315</v>
      </c>
      <c r="I50" s="157" t="s">
        <v>316</v>
      </c>
      <c r="J50" s="162">
        <v>0</v>
      </c>
      <c r="K50" s="211"/>
      <c r="S50" s="167">
        <f>S12+S22+S45</f>
        <v>20407509.490000002</v>
      </c>
    </row>
    <row r="51" spans="1:23">
      <c r="E51" s="162">
        <v>1628929.59</v>
      </c>
      <c r="F51" s="157" t="s">
        <v>317</v>
      </c>
      <c r="I51" s="157"/>
      <c r="J51" s="160">
        <f>SUM(J49:J50)</f>
        <v>17416.830000000002</v>
      </c>
      <c r="K51" s="165"/>
    </row>
    <row r="52" spans="1:23">
      <c r="E52" s="160" t="e">
        <f>E50-E51</f>
        <v>#REF!</v>
      </c>
    </row>
    <row r="53" spans="1:23">
      <c r="L53" s="242" t="s">
        <v>318</v>
      </c>
      <c r="M53" s="157" t="s">
        <v>319</v>
      </c>
      <c r="N53" s="157" t="s">
        <v>320</v>
      </c>
      <c r="O53" s="157" t="s">
        <v>321</v>
      </c>
      <c r="S53" s="196">
        <v>19552180.010000002</v>
      </c>
      <c r="T53" s="177" t="s">
        <v>284</v>
      </c>
      <c r="V53" s="176" t="s">
        <v>285</v>
      </c>
      <c r="W53" s="177"/>
    </row>
    <row r="54" spans="1:23">
      <c r="L54" s="160">
        <f>L12+L28+L45</f>
        <v>751174.63</v>
      </c>
      <c r="M54" s="160">
        <f t="shared" ref="M54" si="12">M12+M28+M45</f>
        <v>128641.43</v>
      </c>
      <c r="N54" s="160">
        <f>N12+N28+N45</f>
        <v>97891.33</v>
      </c>
      <c r="O54" s="160">
        <f>O12+O28+O45</f>
        <v>158347.35</v>
      </c>
      <c r="S54" s="180">
        <v>2769615.86</v>
      </c>
      <c r="T54" s="179" t="s">
        <v>287</v>
      </c>
      <c r="V54" s="178">
        <f>U22</f>
        <v>17875.190000000002</v>
      </c>
      <c r="W54" s="179" t="s">
        <v>288</v>
      </c>
    </row>
    <row r="55" spans="1:23">
      <c r="L55" s="157"/>
      <c r="M55" s="157"/>
      <c r="N55" s="157"/>
      <c r="O55" s="157"/>
      <c r="S55" s="180">
        <f>SUM(S53:S54)</f>
        <v>22321795.870000001</v>
      </c>
      <c r="T55" s="181" t="s">
        <v>289</v>
      </c>
      <c r="V55" s="180">
        <f>U45</f>
        <v>6012.5000000000136</v>
      </c>
      <c r="W55" s="179" t="s">
        <v>290</v>
      </c>
    </row>
    <row r="56" spans="1:23">
      <c r="C56" s="167"/>
      <c r="D56" s="167"/>
      <c r="L56" s="157"/>
      <c r="M56" s="157"/>
      <c r="N56" s="157"/>
      <c r="O56" s="157"/>
      <c r="V56" s="180">
        <f>SUM(V54:V55)</f>
        <v>23887.690000000017</v>
      </c>
      <c r="W56" s="181"/>
    </row>
    <row r="57" spans="1:23">
      <c r="A57" s="156" t="s">
        <v>271</v>
      </c>
      <c r="C57" s="157" t="s">
        <v>322</v>
      </c>
      <c r="D57" s="167"/>
      <c r="L57" s="157" t="s">
        <v>323</v>
      </c>
      <c r="M57" s="160">
        <v>39073.5</v>
      </c>
      <c r="N57" s="160">
        <v>29733.47</v>
      </c>
      <c r="O57" s="160">
        <f>SUM(M57:N57)</f>
        <v>68806.97</v>
      </c>
      <c r="V57" s="169"/>
      <c r="W57" s="170"/>
    </row>
    <row r="58" spans="1:23">
      <c r="A58" s="157" t="s">
        <v>275</v>
      </c>
      <c r="C58" s="160" t="e">
        <f>#REF!</f>
        <v>#REF!</v>
      </c>
      <c r="D58" s="167"/>
      <c r="L58" s="157" t="s">
        <v>271</v>
      </c>
      <c r="M58" s="162">
        <v>131119.12</v>
      </c>
      <c r="N58" s="162">
        <v>99776.76</v>
      </c>
      <c r="O58" s="160">
        <f>SUM(M58:N58)</f>
        <v>230895.88</v>
      </c>
      <c r="V58" s="169"/>
      <c r="W58" s="170"/>
    </row>
    <row r="59" spans="1:23">
      <c r="A59" s="157"/>
      <c r="C59" s="161" t="e">
        <f>#REF!</f>
        <v>#REF!</v>
      </c>
      <c r="D59" s="167"/>
      <c r="L59" s="157"/>
      <c r="M59" s="160">
        <f>SUM(M57:M58)</f>
        <v>170192.62</v>
      </c>
      <c r="N59" s="160">
        <f>SUM(N57:N58)</f>
        <v>129510.23</v>
      </c>
      <c r="O59" s="160">
        <f>SUM(O57:O58)</f>
        <v>299702.84999999998</v>
      </c>
    </row>
    <row r="60" spans="1:23">
      <c r="A60" s="157" t="s">
        <v>276</v>
      </c>
      <c r="C60" s="160" t="e">
        <f>#REF!</f>
        <v>#REF!</v>
      </c>
      <c r="D60" s="167"/>
      <c r="L60" s="157"/>
      <c r="M60" s="157"/>
      <c r="N60" s="157"/>
      <c r="O60" s="157"/>
    </row>
    <row r="61" spans="1:23">
      <c r="A61" s="157"/>
      <c r="C61" s="160" t="e">
        <f>#REF!</f>
        <v>#REF!</v>
      </c>
      <c r="D61" s="167"/>
      <c r="L61" s="157"/>
      <c r="M61" s="157"/>
      <c r="N61" s="157"/>
      <c r="O61" s="157">
        <f>O59/132.3*100</f>
        <v>226532.76643990926</v>
      </c>
    </row>
    <row r="62" spans="1:23">
      <c r="A62" s="157" t="s">
        <v>277</v>
      </c>
      <c r="C62" s="160" t="e">
        <f>#REF!</f>
        <v>#REF!</v>
      </c>
      <c r="D62" s="167"/>
      <c r="L62" s="157"/>
      <c r="M62" s="157"/>
      <c r="N62" s="157"/>
      <c r="O62" s="157"/>
    </row>
    <row r="63" spans="1:23">
      <c r="A63" s="157"/>
      <c r="C63" s="160" t="e">
        <f>#REF!</f>
        <v>#REF!</v>
      </c>
      <c r="D63" s="167"/>
      <c r="L63" s="157"/>
      <c r="M63" s="157">
        <f>1.323*M54</f>
        <v>170192.61188999997</v>
      </c>
      <c r="N63" s="157">
        <f>1.323*N54</f>
        <v>129510.22959</v>
      </c>
      <c r="O63" s="157"/>
    </row>
    <row r="64" spans="1:23">
      <c r="A64" s="157" t="s">
        <v>278</v>
      </c>
      <c r="C64" s="160" t="e">
        <f>#REF!</f>
        <v>#REF!</v>
      </c>
      <c r="D64" s="167"/>
    </row>
    <row r="65" spans="1:6">
      <c r="A65" s="157"/>
      <c r="C65" s="162" t="e">
        <f>#REF!</f>
        <v>#REF!</v>
      </c>
      <c r="D65" s="167"/>
    </row>
    <row r="66" spans="1:6">
      <c r="A66" s="157"/>
      <c r="C66" s="160" t="e">
        <f>SUM(C56:C65)</f>
        <v>#REF!</v>
      </c>
      <c r="D66" s="167" t="e">
        <f>C66-I14</f>
        <v>#REF!</v>
      </c>
      <c r="E66" s="145" t="s">
        <v>324</v>
      </c>
    </row>
    <row r="67" spans="1:6">
      <c r="A67" s="157"/>
    </row>
    <row r="68" spans="1:6">
      <c r="A68" s="156" t="s">
        <v>325</v>
      </c>
    </row>
    <row r="69" spans="1:6">
      <c r="A69" s="157" t="s">
        <v>279</v>
      </c>
      <c r="C69" s="182" t="e">
        <f>#REF!</f>
        <v>#REF!</v>
      </c>
    </row>
    <row r="70" spans="1:6">
      <c r="A70" s="157"/>
      <c r="C70" s="183" t="e">
        <f>#REF!</f>
        <v>#REF!</v>
      </c>
    </row>
    <row r="71" spans="1:6">
      <c r="C71" s="182" t="e">
        <f>SUM(C69:C70)</f>
        <v>#REF!</v>
      </c>
      <c r="D71" s="203"/>
    </row>
    <row r="72" spans="1:6">
      <c r="A72" s="157"/>
    </row>
    <row r="73" spans="1:6">
      <c r="A73" s="157" t="s">
        <v>326</v>
      </c>
      <c r="C73" s="160" t="e">
        <f>#REF!</f>
        <v>#REF!</v>
      </c>
    </row>
    <row r="74" spans="1:6">
      <c r="A74" s="157"/>
      <c r="C74" s="162" t="e">
        <f>#REF!</f>
        <v>#REF!</v>
      </c>
    </row>
    <row r="75" spans="1:6">
      <c r="A75" s="157"/>
      <c r="C75" s="171" t="e">
        <f>SUM(C73:C74)</f>
        <v>#REF!</v>
      </c>
    </row>
    <row r="76" spans="1:6">
      <c r="A76" s="157"/>
      <c r="C76" s="169"/>
      <c r="D76" s="203" t="e">
        <f>C71+C75-I33</f>
        <v>#REF!</v>
      </c>
      <c r="E76" s="145" t="s">
        <v>327</v>
      </c>
      <c r="F76" s="145" t="s">
        <v>382</v>
      </c>
    </row>
    <row r="77" spans="1:6">
      <c r="A77" s="157"/>
      <c r="C77" s="169"/>
      <c r="D77" s="203"/>
    </row>
    <row r="78" spans="1:6">
      <c r="A78" s="156" t="s">
        <v>328</v>
      </c>
      <c r="C78" s="167"/>
    </row>
    <row r="79" spans="1:6">
      <c r="A79" s="157" t="s">
        <v>276</v>
      </c>
      <c r="C79" s="160" t="e">
        <f>#REF!</f>
        <v>#REF!</v>
      </c>
    </row>
    <row r="80" spans="1:6">
      <c r="A80" s="157"/>
      <c r="C80" s="160" t="e">
        <f>#REF!</f>
        <v>#REF!</v>
      </c>
    </row>
    <row r="81" spans="1:4">
      <c r="A81" s="157" t="s">
        <v>277</v>
      </c>
      <c r="C81" s="160" t="e">
        <f>#REF!</f>
        <v>#REF!</v>
      </c>
    </row>
    <row r="82" spans="1:4">
      <c r="A82" s="157"/>
      <c r="C82" s="160" t="e">
        <f>#REF!</f>
        <v>#REF!</v>
      </c>
    </row>
    <row r="83" spans="1:4">
      <c r="A83" s="157" t="s">
        <v>278</v>
      </c>
      <c r="C83" s="160" t="e">
        <f>#REF!</f>
        <v>#REF!</v>
      </c>
      <c r="D83" s="157"/>
    </row>
    <row r="84" spans="1:4">
      <c r="A84" s="157"/>
      <c r="C84" s="162" t="e">
        <f>#REF!</f>
        <v>#REF!</v>
      </c>
      <c r="D84" s="157"/>
    </row>
    <row r="85" spans="1:4">
      <c r="C85" s="160" t="e">
        <f>SUM(C79:C84)</f>
        <v>#REF!</v>
      </c>
      <c r="D85" s="160" t="e">
        <f>C85-J49</f>
        <v>#REF!</v>
      </c>
    </row>
  </sheetData>
  <mergeCells count="3">
    <mergeCell ref="L18:Q18"/>
    <mergeCell ref="K2:Q2"/>
    <mergeCell ref="K35:Q35"/>
  </mergeCells>
  <pageMargins left="0.55118110236220474" right="0.43307086614173229" top="0.74803149606299213" bottom="0.74803149606299213" header="0.31496062992125984" footer="0.31496062992125984"/>
  <pageSetup paperSize="8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4"/>
  <sheetViews>
    <sheetView topLeftCell="A34" zoomScale="85" zoomScaleNormal="85" workbookViewId="0">
      <selection activeCell="H79" sqref="H79"/>
    </sheetView>
  </sheetViews>
  <sheetFormatPr defaultRowHeight="12.75"/>
  <cols>
    <col min="1" max="1" width="11.140625" style="145" customWidth="1"/>
    <col min="2" max="2" width="12.7109375" style="145" customWidth="1"/>
    <col min="3" max="3" width="15.7109375" style="145" customWidth="1"/>
    <col min="4" max="4" width="12.85546875" style="145" customWidth="1"/>
    <col min="5" max="5" width="17.140625" style="145" customWidth="1"/>
    <col min="6" max="6" width="10.140625" style="145" customWidth="1"/>
    <col min="7" max="7" width="21.85546875" style="145" customWidth="1"/>
    <col min="8" max="8" width="14.28515625" style="184" customWidth="1"/>
    <col min="9" max="9" width="12.140625" style="145" customWidth="1"/>
    <col min="10" max="10" width="14.42578125" style="145" customWidth="1"/>
    <col min="11" max="12" width="10.28515625" style="145" bestFit="1" customWidth="1"/>
    <col min="13" max="13" width="9.85546875" style="145" bestFit="1" customWidth="1"/>
    <col min="14" max="14" width="11.140625" style="145" customWidth="1"/>
    <col min="15" max="15" width="3.42578125" style="145" customWidth="1"/>
    <col min="16" max="17" width="0" style="145" hidden="1" customWidth="1"/>
    <col min="18" max="18" width="11.42578125" style="145" customWidth="1"/>
    <col min="19" max="19" width="13.85546875" style="145" customWidth="1"/>
    <col min="20" max="20" width="16.85546875" style="145" customWidth="1"/>
    <col min="21" max="256" width="9.140625" style="145"/>
    <col min="257" max="257" width="11.140625" style="145" customWidth="1"/>
    <col min="258" max="258" width="12.7109375" style="145" customWidth="1"/>
    <col min="259" max="259" width="15.7109375" style="145" customWidth="1"/>
    <col min="260" max="260" width="9.42578125" style="145" customWidth="1"/>
    <col min="261" max="261" width="17.140625" style="145" customWidth="1"/>
    <col min="262" max="262" width="10.140625" style="145" customWidth="1"/>
    <col min="263" max="263" width="21.85546875" style="145" customWidth="1"/>
    <col min="264" max="264" width="14.28515625" style="145" customWidth="1"/>
    <col min="265" max="265" width="12.140625" style="145" customWidth="1"/>
    <col min="266" max="266" width="14.42578125" style="145" customWidth="1"/>
    <col min="267" max="267" width="10.140625" style="145" bestFit="1" customWidth="1"/>
    <col min="268" max="512" width="9.140625" style="145"/>
    <col min="513" max="513" width="11.140625" style="145" customWidth="1"/>
    <col min="514" max="514" width="12.7109375" style="145" customWidth="1"/>
    <col min="515" max="515" width="15.7109375" style="145" customWidth="1"/>
    <col min="516" max="516" width="9.42578125" style="145" customWidth="1"/>
    <col min="517" max="517" width="17.140625" style="145" customWidth="1"/>
    <col min="518" max="518" width="10.140625" style="145" customWidth="1"/>
    <col min="519" max="519" width="21.85546875" style="145" customWidth="1"/>
    <col min="520" max="520" width="14.28515625" style="145" customWidth="1"/>
    <col min="521" max="521" width="12.140625" style="145" customWidth="1"/>
    <col min="522" max="522" width="14.42578125" style="145" customWidth="1"/>
    <col min="523" max="523" width="10.140625" style="145" bestFit="1" customWidth="1"/>
    <col min="524" max="768" width="9.140625" style="145"/>
    <col min="769" max="769" width="11.140625" style="145" customWidth="1"/>
    <col min="770" max="770" width="12.7109375" style="145" customWidth="1"/>
    <col min="771" max="771" width="15.7109375" style="145" customWidth="1"/>
    <col min="772" max="772" width="9.42578125" style="145" customWidth="1"/>
    <col min="773" max="773" width="17.140625" style="145" customWidth="1"/>
    <col min="774" max="774" width="10.140625" style="145" customWidth="1"/>
    <col min="775" max="775" width="21.85546875" style="145" customWidth="1"/>
    <col min="776" max="776" width="14.28515625" style="145" customWidth="1"/>
    <col min="777" max="777" width="12.140625" style="145" customWidth="1"/>
    <col min="778" max="778" width="14.42578125" style="145" customWidth="1"/>
    <col min="779" max="779" width="10.140625" style="145" bestFit="1" customWidth="1"/>
    <col min="780" max="1024" width="9.140625" style="145"/>
    <col min="1025" max="1025" width="11.140625" style="145" customWidth="1"/>
    <col min="1026" max="1026" width="12.7109375" style="145" customWidth="1"/>
    <col min="1027" max="1027" width="15.7109375" style="145" customWidth="1"/>
    <col min="1028" max="1028" width="9.42578125" style="145" customWidth="1"/>
    <col min="1029" max="1029" width="17.140625" style="145" customWidth="1"/>
    <col min="1030" max="1030" width="10.140625" style="145" customWidth="1"/>
    <col min="1031" max="1031" width="21.85546875" style="145" customWidth="1"/>
    <col min="1032" max="1032" width="14.28515625" style="145" customWidth="1"/>
    <col min="1033" max="1033" width="12.140625" style="145" customWidth="1"/>
    <col min="1034" max="1034" width="14.42578125" style="145" customWidth="1"/>
    <col min="1035" max="1035" width="10.140625" style="145" bestFit="1" customWidth="1"/>
    <col min="1036" max="1280" width="9.140625" style="145"/>
    <col min="1281" max="1281" width="11.140625" style="145" customWidth="1"/>
    <col min="1282" max="1282" width="12.7109375" style="145" customWidth="1"/>
    <col min="1283" max="1283" width="15.7109375" style="145" customWidth="1"/>
    <col min="1284" max="1284" width="9.42578125" style="145" customWidth="1"/>
    <col min="1285" max="1285" width="17.140625" style="145" customWidth="1"/>
    <col min="1286" max="1286" width="10.140625" style="145" customWidth="1"/>
    <col min="1287" max="1287" width="21.85546875" style="145" customWidth="1"/>
    <col min="1288" max="1288" width="14.28515625" style="145" customWidth="1"/>
    <col min="1289" max="1289" width="12.140625" style="145" customWidth="1"/>
    <col min="1290" max="1290" width="14.42578125" style="145" customWidth="1"/>
    <col min="1291" max="1291" width="10.140625" style="145" bestFit="1" customWidth="1"/>
    <col min="1292" max="1536" width="9.140625" style="145"/>
    <col min="1537" max="1537" width="11.140625" style="145" customWidth="1"/>
    <col min="1538" max="1538" width="12.7109375" style="145" customWidth="1"/>
    <col min="1539" max="1539" width="15.7109375" style="145" customWidth="1"/>
    <col min="1540" max="1540" width="9.42578125" style="145" customWidth="1"/>
    <col min="1541" max="1541" width="17.140625" style="145" customWidth="1"/>
    <col min="1542" max="1542" width="10.140625" style="145" customWidth="1"/>
    <col min="1543" max="1543" width="21.85546875" style="145" customWidth="1"/>
    <col min="1544" max="1544" width="14.28515625" style="145" customWidth="1"/>
    <col min="1545" max="1545" width="12.140625" style="145" customWidth="1"/>
    <col min="1546" max="1546" width="14.42578125" style="145" customWidth="1"/>
    <col min="1547" max="1547" width="10.140625" style="145" bestFit="1" customWidth="1"/>
    <col min="1548" max="1792" width="9.140625" style="145"/>
    <col min="1793" max="1793" width="11.140625" style="145" customWidth="1"/>
    <col min="1794" max="1794" width="12.7109375" style="145" customWidth="1"/>
    <col min="1795" max="1795" width="15.7109375" style="145" customWidth="1"/>
    <col min="1796" max="1796" width="9.42578125" style="145" customWidth="1"/>
    <col min="1797" max="1797" width="17.140625" style="145" customWidth="1"/>
    <col min="1798" max="1798" width="10.140625" style="145" customWidth="1"/>
    <col min="1799" max="1799" width="21.85546875" style="145" customWidth="1"/>
    <col min="1800" max="1800" width="14.28515625" style="145" customWidth="1"/>
    <col min="1801" max="1801" width="12.140625" style="145" customWidth="1"/>
    <col min="1802" max="1802" width="14.42578125" style="145" customWidth="1"/>
    <col min="1803" max="1803" width="10.140625" style="145" bestFit="1" customWidth="1"/>
    <col min="1804" max="2048" width="9.140625" style="145"/>
    <col min="2049" max="2049" width="11.140625" style="145" customWidth="1"/>
    <col min="2050" max="2050" width="12.7109375" style="145" customWidth="1"/>
    <col min="2051" max="2051" width="15.7109375" style="145" customWidth="1"/>
    <col min="2052" max="2052" width="9.42578125" style="145" customWidth="1"/>
    <col min="2053" max="2053" width="17.140625" style="145" customWidth="1"/>
    <col min="2054" max="2054" width="10.140625" style="145" customWidth="1"/>
    <col min="2055" max="2055" width="21.85546875" style="145" customWidth="1"/>
    <col min="2056" max="2056" width="14.28515625" style="145" customWidth="1"/>
    <col min="2057" max="2057" width="12.140625" style="145" customWidth="1"/>
    <col min="2058" max="2058" width="14.42578125" style="145" customWidth="1"/>
    <col min="2059" max="2059" width="10.140625" style="145" bestFit="1" customWidth="1"/>
    <col min="2060" max="2304" width="9.140625" style="145"/>
    <col min="2305" max="2305" width="11.140625" style="145" customWidth="1"/>
    <col min="2306" max="2306" width="12.7109375" style="145" customWidth="1"/>
    <col min="2307" max="2307" width="15.7109375" style="145" customWidth="1"/>
    <col min="2308" max="2308" width="9.42578125" style="145" customWidth="1"/>
    <col min="2309" max="2309" width="17.140625" style="145" customWidth="1"/>
    <col min="2310" max="2310" width="10.140625" style="145" customWidth="1"/>
    <col min="2311" max="2311" width="21.85546875" style="145" customWidth="1"/>
    <col min="2312" max="2312" width="14.28515625" style="145" customWidth="1"/>
    <col min="2313" max="2313" width="12.140625" style="145" customWidth="1"/>
    <col min="2314" max="2314" width="14.42578125" style="145" customWidth="1"/>
    <col min="2315" max="2315" width="10.140625" style="145" bestFit="1" customWidth="1"/>
    <col min="2316" max="2560" width="9.140625" style="145"/>
    <col min="2561" max="2561" width="11.140625" style="145" customWidth="1"/>
    <col min="2562" max="2562" width="12.7109375" style="145" customWidth="1"/>
    <col min="2563" max="2563" width="15.7109375" style="145" customWidth="1"/>
    <col min="2564" max="2564" width="9.42578125" style="145" customWidth="1"/>
    <col min="2565" max="2565" width="17.140625" style="145" customWidth="1"/>
    <col min="2566" max="2566" width="10.140625" style="145" customWidth="1"/>
    <col min="2567" max="2567" width="21.85546875" style="145" customWidth="1"/>
    <col min="2568" max="2568" width="14.28515625" style="145" customWidth="1"/>
    <col min="2569" max="2569" width="12.140625" style="145" customWidth="1"/>
    <col min="2570" max="2570" width="14.42578125" style="145" customWidth="1"/>
    <col min="2571" max="2571" width="10.140625" style="145" bestFit="1" customWidth="1"/>
    <col min="2572" max="2816" width="9.140625" style="145"/>
    <col min="2817" max="2817" width="11.140625" style="145" customWidth="1"/>
    <col min="2818" max="2818" width="12.7109375" style="145" customWidth="1"/>
    <col min="2819" max="2819" width="15.7109375" style="145" customWidth="1"/>
    <col min="2820" max="2820" width="9.42578125" style="145" customWidth="1"/>
    <col min="2821" max="2821" width="17.140625" style="145" customWidth="1"/>
    <col min="2822" max="2822" width="10.140625" style="145" customWidth="1"/>
    <col min="2823" max="2823" width="21.85546875" style="145" customWidth="1"/>
    <col min="2824" max="2824" width="14.28515625" style="145" customWidth="1"/>
    <col min="2825" max="2825" width="12.140625" style="145" customWidth="1"/>
    <col min="2826" max="2826" width="14.42578125" style="145" customWidth="1"/>
    <col min="2827" max="2827" width="10.140625" style="145" bestFit="1" customWidth="1"/>
    <col min="2828" max="3072" width="9.140625" style="145"/>
    <col min="3073" max="3073" width="11.140625" style="145" customWidth="1"/>
    <col min="3074" max="3074" width="12.7109375" style="145" customWidth="1"/>
    <col min="3075" max="3075" width="15.7109375" style="145" customWidth="1"/>
    <col min="3076" max="3076" width="9.42578125" style="145" customWidth="1"/>
    <col min="3077" max="3077" width="17.140625" style="145" customWidth="1"/>
    <col min="3078" max="3078" width="10.140625" style="145" customWidth="1"/>
    <col min="3079" max="3079" width="21.85546875" style="145" customWidth="1"/>
    <col min="3080" max="3080" width="14.28515625" style="145" customWidth="1"/>
    <col min="3081" max="3081" width="12.140625" style="145" customWidth="1"/>
    <col min="3082" max="3082" width="14.42578125" style="145" customWidth="1"/>
    <col min="3083" max="3083" width="10.140625" style="145" bestFit="1" customWidth="1"/>
    <col min="3084" max="3328" width="9.140625" style="145"/>
    <col min="3329" max="3329" width="11.140625" style="145" customWidth="1"/>
    <col min="3330" max="3330" width="12.7109375" style="145" customWidth="1"/>
    <col min="3331" max="3331" width="15.7109375" style="145" customWidth="1"/>
    <col min="3332" max="3332" width="9.42578125" style="145" customWidth="1"/>
    <col min="3333" max="3333" width="17.140625" style="145" customWidth="1"/>
    <col min="3334" max="3334" width="10.140625" style="145" customWidth="1"/>
    <col min="3335" max="3335" width="21.85546875" style="145" customWidth="1"/>
    <col min="3336" max="3336" width="14.28515625" style="145" customWidth="1"/>
    <col min="3337" max="3337" width="12.140625" style="145" customWidth="1"/>
    <col min="3338" max="3338" width="14.42578125" style="145" customWidth="1"/>
    <col min="3339" max="3339" width="10.140625" style="145" bestFit="1" customWidth="1"/>
    <col min="3340" max="3584" width="9.140625" style="145"/>
    <col min="3585" max="3585" width="11.140625" style="145" customWidth="1"/>
    <col min="3586" max="3586" width="12.7109375" style="145" customWidth="1"/>
    <col min="3587" max="3587" width="15.7109375" style="145" customWidth="1"/>
    <col min="3588" max="3588" width="9.42578125" style="145" customWidth="1"/>
    <col min="3589" max="3589" width="17.140625" style="145" customWidth="1"/>
    <col min="3590" max="3590" width="10.140625" style="145" customWidth="1"/>
    <col min="3591" max="3591" width="21.85546875" style="145" customWidth="1"/>
    <col min="3592" max="3592" width="14.28515625" style="145" customWidth="1"/>
    <col min="3593" max="3593" width="12.140625" style="145" customWidth="1"/>
    <col min="3594" max="3594" width="14.42578125" style="145" customWidth="1"/>
    <col min="3595" max="3595" width="10.140625" style="145" bestFit="1" customWidth="1"/>
    <col min="3596" max="3840" width="9.140625" style="145"/>
    <col min="3841" max="3841" width="11.140625" style="145" customWidth="1"/>
    <col min="3842" max="3842" width="12.7109375" style="145" customWidth="1"/>
    <col min="3843" max="3843" width="15.7109375" style="145" customWidth="1"/>
    <col min="3844" max="3844" width="9.42578125" style="145" customWidth="1"/>
    <col min="3845" max="3845" width="17.140625" style="145" customWidth="1"/>
    <col min="3846" max="3846" width="10.140625" style="145" customWidth="1"/>
    <col min="3847" max="3847" width="21.85546875" style="145" customWidth="1"/>
    <col min="3848" max="3848" width="14.28515625" style="145" customWidth="1"/>
    <col min="3849" max="3849" width="12.140625" style="145" customWidth="1"/>
    <col min="3850" max="3850" width="14.42578125" style="145" customWidth="1"/>
    <col min="3851" max="3851" width="10.140625" style="145" bestFit="1" customWidth="1"/>
    <col min="3852" max="4096" width="9.140625" style="145"/>
    <col min="4097" max="4097" width="11.140625" style="145" customWidth="1"/>
    <col min="4098" max="4098" width="12.7109375" style="145" customWidth="1"/>
    <col min="4099" max="4099" width="15.7109375" style="145" customWidth="1"/>
    <col min="4100" max="4100" width="9.42578125" style="145" customWidth="1"/>
    <col min="4101" max="4101" width="17.140625" style="145" customWidth="1"/>
    <col min="4102" max="4102" width="10.140625" style="145" customWidth="1"/>
    <col min="4103" max="4103" width="21.85546875" style="145" customWidth="1"/>
    <col min="4104" max="4104" width="14.28515625" style="145" customWidth="1"/>
    <col min="4105" max="4105" width="12.140625" style="145" customWidth="1"/>
    <col min="4106" max="4106" width="14.42578125" style="145" customWidth="1"/>
    <col min="4107" max="4107" width="10.140625" style="145" bestFit="1" customWidth="1"/>
    <col min="4108" max="4352" width="9.140625" style="145"/>
    <col min="4353" max="4353" width="11.140625" style="145" customWidth="1"/>
    <col min="4354" max="4354" width="12.7109375" style="145" customWidth="1"/>
    <col min="4355" max="4355" width="15.7109375" style="145" customWidth="1"/>
    <col min="4356" max="4356" width="9.42578125" style="145" customWidth="1"/>
    <col min="4357" max="4357" width="17.140625" style="145" customWidth="1"/>
    <col min="4358" max="4358" width="10.140625" style="145" customWidth="1"/>
    <col min="4359" max="4359" width="21.85546875" style="145" customWidth="1"/>
    <col min="4360" max="4360" width="14.28515625" style="145" customWidth="1"/>
    <col min="4361" max="4361" width="12.140625" style="145" customWidth="1"/>
    <col min="4362" max="4362" width="14.42578125" style="145" customWidth="1"/>
    <col min="4363" max="4363" width="10.140625" style="145" bestFit="1" customWidth="1"/>
    <col min="4364" max="4608" width="9.140625" style="145"/>
    <col min="4609" max="4609" width="11.140625" style="145" customWidth="1"/>
    <col min="4610" max="4610" width="12.7109375" style="145" customWidth="1"/>
    <col min="4611" max="4611" width="15.7109375" style="145" customWidth="1"/>
    <col min="4612" max="4612" width="9.42578125" style="145" customWidth="1"/>
    <col min="4613" max="4613" width="17.140625" style="145" customWidth="1"/>
    <col min="4614" max="4614" width="10.140625" style="145" customWidth="1"/>
    <col min="4615" max="4615" width="21.85546875" style="145" customWidth="1"/>
    <col min="4616" max="4616" width="14.28515625" style="145" customWidth="1"/>
    <col min="4617" max="4617" width="12.140625" style="145" customWidth="1"/>
    <col min="4618" max="4618" width="14.42578125" style="145" customWidth="1"/>
    <col min="4619" max="4619" width="10.140625" style="145" bestFit="1" customWidth="1"/>
    <col min="4620" max="4864" width="9.140625" style="145"/>
    <col min="4865" max="4865" width="11.140625" style="145" customWidth="1"/>
    <col min="4866" max="4866" width="12.7109375" style="145" customWidth="1"/>
    <col min="4867" max="4867" width="15.7109375" style="145" customWidth="1"/>
    <col min="4868" max="4868" width="9.42578125" style="145" customWidth="1"/>
    <col min="4869" max="4869" width="17.140625" style="145" customWidth="1"/>
    <col min="4870" max="4870" width="10.140625" style="145" customWidth="1"/>
    <col min="4871" max="4871" width="21.85546875" style="145" customWidth="1"/>
    <col min="4872" max="4872" width="14.28515625" style="145" customWidth="1"/>
    <col min="4873" max="4873" width="12.140625" style="145" customWidth="1"/>
    <col min="4874" max="4874" width="14.42578125" style="145" customWidth="1"/>
    <col min="4875" max="4875" width="10.140625" style="145" bestFit="1" customWidth="1"/>
    <col min="4876" max="5120" width="9.140625" style="145"/>
    <col min="5121" max="5121" width="11.140625" style="145" customWidth="1"/>
    <col min="5122" max="5122" width="12.7109375" style="145" customWidth="1"/>
    <col min="5123" max="5123" width="15.7109375" style="145" customWidth="1"/>
    <col min="5124" max="5124" width="9.42578125" style="145" customWidth="1"/>
    <col min="5125" max="5125" width="17.140625" style="145" customWidth="1"/>
    <col min="5126" max="5126" width="10.140625" style="145" customWidth="1"/>
    <col min="5127" max="5127" width="21.85546875" style="145" customWidth="1"/>
    <col min="5128" max="5128" width="14.28515625" style="145" customWidth="1"/>
    <col min="5129" max="5129" width="12.140625" style="145" customWidth="1"/>
    <col min="5130" max="5130" width="14.42578125" style="145" customWidth="1"/>
    <col min="5131" max="5131" width="10.140625" style="145" bestFit="1" customWidth="1"/>
    <col min="5132" max="5376" width="9.140625" style="145"/>
    <col min="5377" max="5377" width="11.140625" style="145" customWidth="1"/>
    <col min="5378" max="5378" width="12.7109375" style="145" customWidth="1"/>
    <col min="5379" max="5379" width="15.7109375" style="145" customWidth="1"/>
    <col min="5380" max="5380" width="9.42578125" style="145" customWidth="1"/>
    <col min="5381" max="5381" width="17.140625" style="145" customWidth="1"/>
    <col min="5382" max="5382" width="10.140625" style="145" customWidth="1"/>
    <col min="5383" max="5383" width="21.85546875" style="145" customWidth="1"/>
    <col min="5384" max="5384" width="14.28515625" style="145" customWidth="1"/>
    <col min="5385" max="5385" width="12.140625" style="145" customWidth="1"/>
    <col min="5386" max="5386" width="14.42578125" style="145" customWidth="1"/>
    <col min="5387" max="5387" width="10.140625" style="145" bestFit="1" customWidth="1"/>
    <col min="5388" max="5632" width="9.140625" style="145"/>
    <col min="5633" max="5633" width="11.140625" style="145" customWidth="1"/>
    <col min="5634" max="5634" width="12.7109375" style="145" customWidth="1"/>
    <col min="5635" max="5635" width="15.7109375" style="145" customWidth="1"/>
    <col min="5636" max="5636" width="9.42578125" style="145" customWidth="1"/>
    <col min="5637" max="5637" width="17.140625" style="145" customWidth="1"/>
    <col min="5638" max="5638" width="10.140625" style="145" customWidth="1"/>
    <col min="5639" max="5639" width="21.85546875" style="145" customWidth="1"/>
    <col min="5640" max="5640" width="14.28515625" style="145" customWidth="1"/>
    <col min="5641" max="5641" width="12.140625" style="145" customWidth="1"/>
    <col min="5642" max="5642" width="14.42578125" style="145" customWidth="1"/>
    <col min="5643" max="5643" width="10.140625" style="145" bestFit="1" customWidth="1"/>
    <col min="5644" max="5888" width="9.140625" style="145"/>
    <col min="5889" max="5889" width="11.140625" style="145" customWidth="1"/>
    <col min="5890" max="5890" width="12.7109375" style="145" customWidth="1"/>
    <col min="5891" max="5891" width="15.7109375" style="145" customWidth="1"/>
    <col min="5892" max="5892" width="9.42578125" style="145" customWidth="1"/>
    <col min="5893" max="5893" width="17.140625" style="145" customWidth="1"/>
    <col min="5894" max="5894" width="10.140625" style="145" customWidth="1"/>
    <col min="5895" max="5895" width="21.85546875" style="145" customWidth="1"/>
    <col min="5896" max="5896" width="14.28515625" style="145" customWidth="1"/>
    <col min="5897" max="5897" width="12.140625" style="145" customWidth="1"/>
    <col min="5898" max="5898" width="14.42578125" style="145" customWidth="1"/>
    <col min="5899" max="5899" width="10.140625" style="145" bestFit="1" customWidth="1"/>
    <col min="5900" max="6144" width="9.140625" style="145"/>
    <col min="6145" max="6145" width="11.140625" style="145" customWidth="1"/>
    <col min="6146" max="6146" width="12.7109375" style="145" customWidth="1"/>
    <col min="6147" max="6147" width="15.7109375" style="145" customWidth="1"/>
    <col min="6148" max="6148" width="9.42578125" style="145" customWidth="1"/>
    <col min="6149" max="6149" width="17.140625" style="145" customWidth="1"/>
    <col min="6150" max="6150" width="10.140625" style="145" customWidth="1"/>
    <col min="6151" max="6151" width="21.85546875" style="145" customWidth="1"/>
    <col min="6152" max="6152" width="14.28515625" style="145" customWidth="1"/>
    <col min="6153" max="6153" width="12.140625" style="145" customWidth="1"/>
    <col min="6154" max="6154" width="14.42578125" style="145" customWidth="1"/>
    <col min="6155" max="6155" width="10.140625" style="145" bestFit="1" customWidth="1"/>
    <col min="6156" max="6400" width="9.140625" style="145"/>
    <col min="6401" max="6401" width="11.140625" style="145" customWidth="1"/>
    <col min="6402" max="6402" width="12.7109375" style="145" customWidth="1"/>
    <col min="6403" max="6403" width="15.7109375" style="145" customWidth="1"/>
    <col min="6404" max="6404" width="9.42578125" style="145" customWidth="1"/>
    <col min="6405" max="6405" width="17.140625" style="145" customWidth="1"/>
    <col min="6406" max="6406" width="10.140625" style="145" customWidth="1"/>
    <col min="6407" max="6407" width="21.85546875" style="145" customWidth="1"/>
    <col min="6408" max="6408" width="14.28515625" style="145" customWidth="1"/>
    <col min="6409" max="6409" width="12.140625" style="145" customWidth="1"/>
    <col min="6410" max="6410" width="14.42578125" style="145" customWidth="1"/>
    <col min="6411" max="6411" width="10.140625" style="145" bestFit="1" customWidth="1"/>
    <col min="6412" max="6656" width="9.140625" style="145"/>
    <col min="6657" max="6657" width="11.140625" style="145" customWidth="1"/>
    <col min="6658" max="6658" width="12.7109375" style="145" customWidth="1"/>
    <col min="6659" max="6659" width="15.7109375" style="145" customWidth="1"/>
    <col min="6660" max="6660" width="9.42578125" style="145" customWidth="1"/>
    <col min="6661" max="6661" width="17.140625" style="145" customWidth="1"/>
    <col min="6662" max="6662" width="10.140625" style="145" customWidth="1"/>
    <col min="6663" max="6663" width="21.85546875" style="145" customWidth="1"/>
    <col min="6664" max="6664" width="14.28515625" style="145" customWidth="1"/>
    <col min="6665" max="6665" width="12.140625" style="145" customWidth="1"/>
    <col min="6666" max="6666" width="14.42578125" style="145" customWidth="1"/>
    <col min="6667" max="6667" width="10.140625" style="145" bestFit="1" customWidth="1"/>
    <col min="6668" max="6912" width="9.140625" style="145"/>
    <col min="6913" max="6913" width="11.140625" style="145" customWidth="1"/>
    <col min="6914" max="6914" width="12.7109375" style="145" customWidth="1"/>
    <col min="6915" max="6915" width="15.7109375" style="145" customWidth="1"/>
    <col min="6916" max="6916" width="9.42578125" style="145" customWidth="1"/>
    <col min="6917" max="6917" width="17.140625" style="145" customWidth="1"/>
    <col min="6918" max="6918" width="10.140625" style="145" customWidth="1"/>
    <col min="6919" max="6919" width="21.85546875" style="145" customWidth="1"/>
    <col min="6920" max="6920" width="14.28515625" style="145" customWidth="1"/>
    <col min="6921" max="6921" width="12.140625" style="145" customWidth="1"/>
    <col min="6922" max="6922" width="14.42578125" style="145" customWidth="1"/>
    <col min="6923" max="6923" width="10.140625" style="145" bestFit="1" customWidth="1"/>
    <col min="6924" max="7168" width="9.140625" style="145"/>
    <col min="7169" max="7169" width="11.140625" style="145" customWidth="1"/>
    <col min="7170" max="7170" width="12.7109375" style="145" customWidth="1"/>
    <col min="7171" max="7171" width="15.7109375" style="145" customWidth="1"/>
    <col min="7172" max="7172" width="9.42578125" style="145" customWidth="1"/>
    <col min="7173" max="7173" width="17.140625" style="145" customWidth="1"/>
    <col min="7174" max="7174" width="10.140625" style="145" customWidth="1"/>
    <col min="7175" max="7175" width="21.85546875" style="145" customWidth="1"/>
    <col min="7176" max="7176" width="14.28515625" style="145" customWidth="1"/>
    <col min="7177" max="7177" width="12.140625" style="145" customWidth="1"/>
    <col min="7178" max="7178" width="14.42578125" style="145" customWidth="1"/>
    <col min="7179" max="7179" width="10.140625" style="145" bestFit="1" customWidth="1"/>
    <col min="7180" max="7424" width="9.140625" style="145"/>
    <col min="7425" max="7425" width="11.140625" style="145" customWidth="1"/>
    <col min="7426" max="7426" width="12.7109375" style="145" customWidth="1"/>
    <col min="7427" max="7427" width="15.7109375" style="145" customWidth="1"/>
    <col min="7428" max="7428" width="9.42578125" style="145" customWidth="1"/>
    <col min="7429" max="7429" width="17.140625" style="145" customWidth="1"/>
    <col min="7430" max="7430" width="10.140625" style="145" customWidth="1"/>
    <col min="7431" max="7431" width="21.85546875" style="145" customWidth="1"/>
    <col min="7432" max="7432" width="14.28515625" style="145" customWidth="1"/>
    <col min="7433" max="7433" width="12.140625" style="145" customWidth="1"/>
    <col min="7434" max="7434" width="14.42578125" style="145" customWidth="1"/>
    <col min="7435" max="7435" width="10.140625" style="145" bestFit="1" customWidth="1"/>
    <col min="7436" max="7680" width="9.140625" style="145"/>
    <col min="7681" max="7681" width="11.140625" style="145" customWidth="1"/>
    <col min="7682" max="7682" width="12.7109375" style="145" customWidth="1"/>
    <col min="7683" max="7683" width="15.7109375" style="145" customWidth="1"/>
    <col min="7684" max="7684" width="9.42578125" style="145" customWidth="1"/>
    <col min="7685" max="7685" width="17.140625" style="145" customWidth="1"/>
    <col min="7686" max="7686" width="10.140625" style="145" customWidth="1"/>
    <col min="7687" max="7687" width="21.85546875" style="145" customWidth="1"/>
    <col min="7688" max="7688" width="14.28515625" style="145" customWidth="1"/>
    <col min="7689" max="7689" width="12.140625" style="145" customWidth="1"/>
    <col min="7690" max="7690" width="14.42578125" style="145" customWidth="1"/>
    <col min="7691" max="7691" width="10.140625" style="145" bestFit="1" customWidth="1"/>
    <col min="7692" max="7936" width="9.140625" style="145"/>
    <col min="7937" max="7937" width="11.140625" style="145" customWidth="1"/>
    <col min="7938" max="7938" width="12.7109375" style="145" customWidth="1"/>
    <col min="7939" max="7939" width="15.7109375" style="145" customWidth="1"/>
    <col min="7940" max="7940" width="9.42578125" style="145" customWidth="1"/>
    <col min="7941" max="7941" width="17.140625" style="145" customWidth="1"/>
    <col min="7942" max="7942" width="10.140625" style="145" customWidth="1"/>
    <col min="7943" max="7943" width="21.85546875" style="145" customWidth="1"/>
    <col min="7944" max="7944" width="14.28515625" style="145" customWidth="1"/>
    <col min="7945" max="7945" width="12.140625" style="145" customWidth="1"/>
    <col min="7946" max="7946" width="14.42578125" style="145" customWidth="1"/>
    <col min="7947" max="7947" width="10.140625" style="145" bestFit="1" customWidth="1"/>
    <col min="7948" max="8192" width="9.140625" style="145"/>
    <col min="8193" max="8193" width="11.140625" style="145" customWidth="1"/>
    <col min="8194" max="8194" width="12.7109375" style="145" customWidth="1"/>
    <col min="8195" max="8195" width="15.7109375" style="145" customWidth="1"/>
    <col min="8196" max="8196" width="9.42578125" style="145" customWidth="1"/>
    <col min="8197" max="8197" width="17.140625" style="145" customWidth="1"/>
    <col min="8198" max="8198" width="10.140625" style="145" customWidth="1"/>
    <col min="8199" max="8199" width="21.85546875" style="145" customWidth="1"/>
    <col min="8200" max="8200" width="14.28515625" style="145" customWidth="1"/>
    <col min="8201" max="8201" width="12.140625" style="145" customWidth="1"/>
    <col min="8202" max="8202" width="14.42578125" style="145" customWidth="1"/>
    <col min="8203" max="8203" width="10.140625" style="145" bestFit="1" customWidth="1"/>
    <col min="8204" max="8448" width="9.140625" style="145"/>
    <col min="8449" max="8449" width="11.140625" style="145" customWidth="1"/>
    <col min="8450" max="8450" width="12.7109375" style="145" customWidth="1"/>
    <col min="8451" max="8451" width="15.7109375" style="145" customWidth="1"/>
    <col min="8452" max="8452" width="9.42578125" style="145" customWidth="1"/>
    <col min="8453" max="8453" width="17.140625" style="145" customWidth="1"/>
    <col min="8454" max="8454" width="10.140625" style="145" customWidth="1"/>
    <col min="8455" max="8455" width="21.85546875" style="145" customWidth="1"/>
    <col min="8456" max="8456" width="14.28515625" style="145" customWidth="1"/>
    <col min="8457" max="8457" width="12.140625" style="145" customWidth="1"/>
    <col min="8458" max="8458" width="14.42578125" style="145" customWidth="1"/>
    <col min="8459" max="8459" width="10.140625" style="145" bestFit="1" customWidth="1"/>
    <col min="8460" max="8704" width="9.140625" style="145"/>
    <col min="8705" max="8705" width="11.140625" style="145" customWidth="1"/>
    <col min="8706" max="8706" width="12.7109375" style="145" customWidth="1"/>
    <col min="8707" max="8707" width="15.7109375" style="145" customWidth="1"/>
    <col min="8708" max="8708" width="9.42578125" style="145" customWidth="1"/>
    <col min="8709" max="8709" width="17.140625" style="145" customWidth="1"/>
    <col min="8710" max="8710" width="10.140625" style="145" customWidth="1"/>
    <col min="8711" max="8711" width="21.85546875" style="145" customWidth="1"/>
    <col min="8712" max="8712" width="14.28515625" style="145" customWidth="1"/>
    <col min="8713" max="8713" width="12.140625" style="145" customWidth="1"/>
    <col min="8714" max="8714" width="14.42578125" style="145" customWidth="1"/>
    <col min="8715" max="8715" width="10.140625" style="145" bestFit="1" customWidth="1"/>
    <col min="8716" max="8960" width="9.140625" style="145"/>
    <col min="8961" max="8961" width="11.140625" style="145" customWidth="1"/>
    <col min="8962" max="8962" width="12.7109375" style="145" customWidth="1"/>
    <col min="8963" max="8963" width="15.7109375" style="145" customWidth="1"/>
    <col min="8964" max="8964" width="9.42578125" style="145" customWidth="1"/>
    <col min="8965" max="8965" width="17.140625" style="145" customWidth="1"/>
    <col min="8966" max="8966" width="10.140625" style="145" customWidth="1"/>
    <col min="8967" max="8967" width="21.85546875" style="145" customWidth="1"/>
    <col min="8968" max="8968" width="14.28515625" style="145" customWidth="1"/>
    <col min="8969" max="8969" width="12.140625" style="145" customWidth="1"/>
    <col min="8970" max="8970" width="14.42578125" style="145" customWidth="1"/>
    <col min="8971" max="8971" width="10.140625" style="145" bestFit="1" customWidth="1"/>
    <col min="8972" max="9216" width="9.140625" style="145"/>
    <col min="9217" max="9217" width="11.140625" style="145" customWidth="1"/>
    <col min="9218" max="9218" width="12.7109375" style="145" customWidth="1"/>
    <col min="9219" max="9219" width="15.7109375" style="145" customWidth="1"/>
    <col min="9220" max="9220" width="9.42578125" style="145" customWidth="1"/>
    <col min="9221" max="9221" width="17.140625" style="145" customWidth="1"/>
    <col min="9222" max="9222" width="10.140625" style="145" customWidth="1"/>
    <col min="9223" max="9223" width="21.85546875" style="145" customWidth="1"/>
    <col min="9224" max="9224" width="14.28515625" style="145" customWidth="1"/>
    <col min="9225" max="9225" width="12.140625" style="145" customWidth="1"/>
    <col min="9226" max="9226" width="14.42578125" style="145" customWidth="1"/>
    <col min="9227" max="9227" width="10.140625" style="145" bestFit="1" customWidth="1"/>
    <col min="9228" max="9472" width="9.140625" style="145"/>
    <col min="9473" max="9473" width="11.140625" style="145" customWidth="1"/>
    <col min="9474" max="9474" width="12.7109375" style="145" customWidth="1"/>
    <col min="9475" max="9475" width="15.7109375" style="145" customWidth="1"/>
    <col min="9476" max="9476" width="9.42578125" style="145" customWidth="1"/>
    <col min="9477" max="9477" width="17.140625" style="145" customWidth="1"/>
    <col min="9478" max="9478" width="10.140625" style="145" customWidth="1"/>
    <col min="9479" max="9479" width="21.85546875" style="145" customWidth="1"/>
    <col min="9480" max="9480" width="14.28515625" style="145" customWidth="1"/>
    <col min="9481" max="9481" width="12.140625" style="145" customWidth="1"/>
    <col min="9482" max="9482" width="14.42578125" style="145" customWidth="1"/>
    <col min="9483" max="9483" width="10.140625" style="145" bestFit="1" customWidth="1"/>
    <col min="9484" max="9728" width="9.140625" style="145"/>
    <col min="9729" max="9729" width="11.140625" style="145" customWidth="1"/>
    <col min="9730" max="9730" width="12.7109375" style="145" customWidth="1"/>
    <col min="9731" max="9731" width="15.7109375" style="145" customWidth="1"/>
    <col min="9732" max="9732" width="9.42578125" style="145" customWidth="1"/>
    <col min="9733" max="9733" width="17.140625" style="145" customWidth="1"/>
    <col min="9734" max="9734" width="10.140625" style="145" customWidth="1"/>
    <col min="9735" max="9735" width="21.85546875" style="145" customWidth="1"/>
    <col min="9736" max="9736" width="14.28515625" style="145" customWidth="1"/>
    <col min="9737" max="9737" width="12.140625" style="145" customWidth="1"/>
    <col min="9738" max="9738" width="14.42578125" style="145" customWidth="1"/>
    <col min="9739" max="9739" width="10.140625" style="145" bestFit="1" customWidth="1"/>
    <col min="9740" max="9984" width="9.140625" style="145"/>
    <col min="9985" max="9985" width="11.140625" style="145" customWidth="1"/>
    <col min="9986" max="9986" width="12.7109375" style="145" customWidth="1"/>
    <col min="9987" max="9987" width="15.7109375" style="145" customWidth="1"/>
    <col min="9988" max="9988" width="9.42578125" style="145" customWidth="1"/>
    <col min="9989" max="9989" width="17.140625" style="145" customWidth="1"/>
    <col min="9990" max="9990" width="10.140625" style="145" customWidth="1"/>
    <col min="9991" max="9991" width="21.85546875" style="145" customWidth="1"/>
    <col min="9992" max="9992" width="14.28515625" style="145" customWidth="1"/>
    <col min="9993" max="9993" width="12.140625" style="145" customWidth="1"/>
    <col min="9994" max="9994" width="14.42578125" style="145" customWidth="1"/>
    <col min="9995" max="9995" width="10.140625" style="145" bestFit="1" customWidth="1"/>
    <col min="9996" max="10240" width="9.140625" style="145"/>
    <col min="10241" max="10241" width="11.140625" style="145" customWidth="1"/>
    <col min="10242" max="10242" width="12.7109375" style="145" customWidth="1"/>
    <col min="10243" max="10243" width="15.7109375" style="145" customWidth="1"/>
    <col min="10244" max="10244" width="9.42578125" style="145" customWidth="1"/>
    <col min="10245" max="10245" width="17.140625" style="145" customWidth="1"/>
    <col min="10246" max="10246" width="10.140625" style="145" customWidth="1"/>
    <col min="10247" max="10247" width="21.85546875" style="145" customWidth="1"/>
    <col min="10248" max="10248" width="14.28515625" style="145" customWidth="1"/>
    <col min="10249" max="10249" width="12.140625" style="145" customWidth="1"/>
    <col min="10250" max="10250" width="14.42578125" style="145" customWidth="1"/>
    <col min="10251" max="10251" width="10.140625" style="145" bestFit="1" customWidth="1"/>
    <col min="10252" max="10496" width="9.140625" style="145"/>
    <col min="10497" max="10497" width="11.140625" style="145" customWidth="1"/>
    <col min="10498" max="10498" width="12.7109375" style="145" customWidth="1"/>
    <col min="10499" max="10499" width="15.7109375" style="145" customWidth="1"/>
    <col min="10500" max="10500" width="9.42578125" style="145" customWidth="1"/>
    <col min="10501" max="10501" width="17.140625" style="145" customWidth="1"/>
    <col min="10502" max="10502" width="10.140625" style="145" customWidth="1"/>
    <col min="10503" max="10503" width="21.85546875" style="145" customWidth="1"/>
    <col min="10504" max="10504" width="14.28515625" style="145" customWidth="1"/>
    <col min="10505" max="10505" width="12.140625" style="145" customWidth="1"/>
    <col min="10506" max="10506" width="14.42578125" style="145" customWidth="1"/>
    <col min="10507" max="10507" width="10.140625" style="145" bestFit="1" customWidth="1"/>
    <col min="10508" max="10752" width="9.140625" style="145"/>
    <col min="10753" max="10753" width="11.140625" style="145" customWidth="1"/>
    <col min="10754" max="10754" width="12.7109375" style="145" customWidth="1"/>
    <col min="10755" max="10755" width="15.7109375" style="145" customWidth="1"/>
    <col min="10756" max="10756" width="9.42578125" style="145" customWidth="1"/>
    <col min="10757" max="10757" width="17.140625" style="145" customWidth="1"/>
    <col min="10758" max="10758" width="10.140625" style="145" customWidth="1"/>
    <col min="10759" max="10759" width="21.85546875" style="145" customWidth="1"/>
    <col min="10760" max="10760" width="14.28515625" style="145" customWidth="1"/>
    <col min="10761" max="10761" width="12.140625" style="145" customWidth="1"/>
    <col min="10762" max="10762" width="14.42578125" style="145" customWidth="1"/>
    <col min="10763" max="10763" width="10.140625" style="145" bestFit="1" customWidth="1"/>
    <col min="10764" max="11008" width="9.140625" style="145"/>
    <col min="11009" max="11009" width="11.140625" style="145" customWidth="1"/>
    <col min="11010" max="11010" width="12.7109375" style="145" customWidth="1"/>
    <col min="11011" max="11011" width="15.7109375" style="145" customWidth="1"/>
    <col min="11012" max="11012" width="9.42578125" style="145" customWidth="1"/>
    <col min="11013" max="11013" width="17.140625" style="145" customWidth="1"/>
    <col min="11014" max="11014" width="10.140625" style="145" customWidth="1"/>
    <col min="11015" max="11015" width="21.85546875" style="145" customWidth="1"/>
    <col min="11016" max="11016" width="14.28515625" style="145" customWidth="1"/>
    <col min="11017" max="11017" width="12.140625" style="145" customWidth="1"/>
    <col min="11018" max="11018" width="14.42578125" style="145" customWidth="1"/>
    <col min="11019" max="11019" width="10.140625" style="145" bestFit="1" customWidth="1"/>
    <col min="11020" max="11264" width="9.140625" style="145"/>
    <col min="11265" max="11265" width="11.140625" style="145" customWidth="1"/>
    <col min="11266" max="11266" width="12.7109375" style="145" customWidth="1"/>
    <col min="11267" max="11267" width="15.7109375" style="145" customWidth="1"/>
    <col min="11268" max="11268" width="9.42578125" style="145" customWidth="1"/>
    <col min="11269" max="11269" width="17.140625" style="145" customWidth="1"/>
    <col min="11270" max="11270" width="10.140625" style="145" customWidth="1"/>
    <col min="11271" max="11271" width="21.85546875" style="145" customWidth="1"/>
    <col min="11272" max="11272" width="14.28515625" style="145" customWidth="1"/>
    <col min="11273" max="11273" width="12.140625" style="145" customWidth="1"/>
    <col min="11274" max="11274" width="14.42578125" style="145" customWidth="1"/>
    <col min="11275" max="11275" width="10.140625" style="145" bestFit="1" customWidth="1"/>
    <col min="11276" max="11520" width="9.140625" style="145"/>
    <col min="11521" max="11521" width="11.140625" style="145" customWidth="1"/>
    <col min="11522" max="11522" width="12.7109375" style="145" customWidth="1"/>
    <col min="11523" max="11523" width="15.7109375" style="145" customWidth="1"/>
    <col min="11524" max="11524" width="9.42578125" style="145" customWidth="1"/>
    <col min="11525" max="11525" width="17.140625" style="145" customWidth="1"/>
    <col min="11526" max="11526" width="10.140625" style="145" customWidth="1"/>
    <col min="11527" max="11527" width="21.85546875" style="145" customWidth="1"/>
    <col min="11528" max="11528" width="14.28515625" style="145" customWidth="1"/>
    <col min="11529" max="11529" width="12.140625" style="145" customWidth="1"/>
    <col min="11530" max="11530" width="14.42578125" style="145" customWidth="1"/>
    <col min="11531" max="11531" width="10.140625" style="145" bestFit="1" customWidth="1"/>
    <col min="11532" max="11776" width="9.140625" style="145"/>
    <col min="11777" max="11777" width="11.140625" style="145" customWidth="1"/>
    <col min="11778" max="11778" width="12.7109375" style="145" customWidth="1"/>
    <col min="11779" max="11779" width="15.7109375" style="145" customWidth="1"/>
    <col min="11780" max="11780" width="9.42578125" style="145" customWidth="1"/>
    <col min="11781" max="11781" width="17.140625" style="145" customWidth="1"/>
    <col min="11782" max="11782" width="10.140625" style="145" customWidth="1"/>
    <col min="11783" max="11783" width="21.85546875" style="145" customWidth="1"/>
    <col min="11784" max="11784" width="14.28515625" style="145" customWidth="1"/>
    <col min="11785" max="11785" width="12.140625" style="145" customWidth="1"/>
    <col min="11786" max="11786" width="14.42578125" style="145" customWidth="1"/>
    <col min="11787" max="11787" width="10.140625" style="145" bestFit="1" customWidth="1"/>
    <col min="11788" max="12032" width="9.140625" style="145"/>
    <col min="12033" max="12033" width="11.140625" style="145" customWidth="1"/>
    <col min="12034" max="12034" width="12.7109375" style="145" customWidth="1"/>
    <col min="12035" max="12035" width="15.7109375" style="145" customWidth="1"/>
    <col min="12036" max="12036" width="9.42578125" style="145" customWidth="1"/>
    <col min="12037" max="12037" width="17.140625" style="145" customWidth="1"/>
    <col min="12038" max="12038" width="10.140625" style="145" customWidth="1"/>
    <col min="12039" max="12039" width="21.85546875" style="145" customWidth="1"/>
    <col min="12040" max="12040" width="14.28515625" style="145" customWidth="1"/>
    <col min="12041" max="12041" width="12.140625" style="145" customWidth="1"/>
    <col min="12042" max="12042" width="14.42578125" style="145" customWidth="1"/>
    <col min="12043" max="12043" width="10.140625" style="145" bestFit="1" customWidth="1"/>
    <col min="12044" max="12288" width="9.140625" style="145"/>
    <col min="12289" max="12289" width="11.140625" style="145" customWidth="1"/>
    <col min="12290" max="12290" width="12.7109375" style="145" customWidth="1"/>
    <col min="12291" max="12291" width="15.7109375" style="145" customWidth="1"/>
    <col min="12292" max="12292" width="9.42578125" style="145" customWidth="1"/>
    <col min="12293" max="12293" width="17.140625" style="145" customWidth="1"/>
    <col min="12294" max="12294" width="10.140625" style="145" customWidth="1"/>
    <col min="12295" max="12295" width="21.85546875" style="145" customWidth="1"/>
    <col min="12296" max="12296" width="14.28515625" style="145" customWidth="1"/>
    <col min="12297" max="12297" width="12.140625" style="145" customWidth="1"/>
    <col min="12298" max="12298" width="14.42578125" style="145" customWidth="1"/>
    <col min="12299" max="12299" width="10.140625" style="145" bestFit="1" customWidth="1"/>
    <col min="12300" max="12544" width="9.140625" style="145"/>
    <col min="12545" max="12545" width="11.140625" style="145" customWidth="1"/>
    <col min="12546" max="12546" width="12.7109375" style="145" customWidth="1"/>
    <col min="12547" max="12547" width="15.7109375" style="145" customWidth="1"/>
    <col min="12548" max="12548" width="9.42578125" style="145" customWidth="1"/>
    <col min="12549" max="12549" width="17.140625" style="145" customWidth="1"/>
    <col min="12550" max="12550" width="10.140625" style="145" customWidth="1"/>
    <col min="12551" max="12551" width="21.85546875" style="145" customWidth="1"/>
    <col min="12552" max="12552" width="14.28515625" style="145" customWidth="1"/>
    <col min="12553" max="12553" width="12.140625" style="145" customWidth="1"/>
    <col min="12554" max="12554" width="14.42578125" style="145" customWidth="1"/>
    <col min="12555" max="12555" width="10.140625" style="145" bestFit="1" customWidth="1"/>
    <col min="12556" max="12800" width="9.140625" style="145"/>
    <col min="12801" max="12801" width="11.140625" style="145" customWidth="1"/>
    <col min="12802" max="12802" width="12.7109375" style="145" customWidth="1"/>
    <col min="12803" max="12803" width="15.7109375" style="145" customWidth="1"/>
    <col min="12804" max="12804" width="9.42578125" style="145" customWidth="1"/>
    <col min="12805" max="12805" width="17.140625" style="145" customWidth="1"/>
    <col min="12806" max="12806" width="10.140625" style="145" customWidth="1"/>
    <col min="12807" max="12807" width="21.85546875" style="145" customWidth="1"/>
    <col min="12808" max="12808" width="14.28515625" style="145" customWidth="1"/>
    <col min="12809" max="12809" width="12.140625" style="145" customWidth="1"/>
    <col min="12810" max="12810" width="14.42578125" style="145" customWidth="1"/>
    <col min="12811" max="12811" width="10.140625" style="145" bestFit="1" customWidth="1"/>
    <col min="12812" max="13056" width="9.140625" style="145"/>
    <col min="13057" max="13057" width="11.140625" style="145" customWidth="1"/>
    <col min="13058" max="13058" width="12.7109375" style="145" customWidth="1"/>
    <col min="13059" max="13059" width="15.7109375" style="145" customWidth="1"/>
    <col min="13060" max="13060" width="9.42578125" style="145" customWidth="1"/>
    <col min="13061" max="13061" width="17.140625" style="145" customWidth="1"/>
    <col min="13062" max="13062" width="10.140625" style="145" customWidth="1"/>
    <col min="13063" max="13063" width="21.85546875" style="145" customWidth="1"/>
    <col min="13064" max="13064" width="14.28515625" style="145" customWidth="1"/>
    <col min="13065" max="13065" width="12.140625" style="145" customWidth="1"/>
    <col min="13066" max="13066" width="14.42578125" style="145" customWidth="1"/>
    <col min="13067" max="13067" width="10.140625" style="145" bestFit="1" customWidth="1"/>
    <col min="13068" max="13312" width="9.140625" style="145"/>
    <col min="13313" max="13313" width="11.140625" style="145" customWidth="1"/>
    <col min="13314" max="13314" width="12.7109375" style="145" customWidth="1"/>
    <col min="13315" max="13315" width="15.7109375" style="145" customWidth="1"/>
    <col min="13316" max="13316" width="9.42578125" style="145" customWidth="1"/>
    <col min="13317" max="13317" width="17.140625" style="145" customWidth="1"/>
    <col min="13318" max="13318" width="10.140625" style="145" customWidth="1"/>
    <col min="13319" max="13319" width="21.85546875" style="145" customWidth="1"/>
    <col min="13320" max="13320" width="14.28515625" style="145" customWidth="1"/>
    <col min="13321" max="13321" width="12.140625" style="145" customWidth="1"/>
    <col min="13322" max="13322" width="14.42578125" style="145" customWidth="1"/>
    <col min="13323" max="13323" width="10.140625" style="145" bestFit="1" customWidth="1"/>
    <col min="13324" max="13568" width="9.140625" style="145"/>
    <col min="13569" max="13569" width="11.140625" style="145" customWidth="1"/>
    <col min="13570" max="13570" width="12.7109375" style="145" customWidth="1"/>
    <col min="13571" max="13571" width="15.7109375" style="145" customWidth="1"/>
    <col min="13572" max="13572" width="9.42578125" style="145" customWidth="1"/>
    <col min="13573" max="13573" width="17.140625" style="145" customWidth="1"/>
    <col min="13574" max="13574" width="10.140625" style="145" customWidth="1"/>
    <col min="13575" max="13575" width="21.85546875" style="145" customWidth="1"/>
    <col min="13576" max="13576" width="14.28515625" style="145" customWidth="1"/>
    <col min="13577" max="13577" width="12.140625" style="145" customWidth="1"/>
    <col min="13578" max="13578" width="14.42578125" style="145" customWidth="1"/>
    <col min="13579" max="13579" width="10.140625" style="145" bestFit="1" customWidth="1"/>
    <col min="13580" max="13824" width="9.140625" style="145"/>
    <col min="13825" max="13825" width="11.140625" style="145" customWidth="1"/>
    <col min="13826" max="13826" width="12.7109375" style="145" customWidth="1"/>
    <col min="13827" max="13827" width="15.7109375" style="145" customWidth="1"/>
    <col min="13828" max="13828" width="9.42578125" style="145" customWidth="1"/>
    <col min="13829" max="13829" width="17.140625" style="145" customWidth="1"/>
    <col min="13830" max="13830" width="10.140625" style="145" customWidth="1"/>
    <col min="13831" max="13831" width="21.85546875" style="145" customWidth="1"/>
    <col min="13832" max="13832" width="14.28515625" style="145" customWidth="1"/>
    <col min="13833" max="13833" width="12.140625" style="145" customWidth="1"/>
    <col min="13834" max="13834" width="14.42578125" style="145" customWidth="1"/>
    <col min="13835" max="13835" width="10.140625" style="145" bestFit="1" customWidth="1"/>
    <col min="13836" max="14080" width="9.140625" style="145"/>
    <col min="14081" max="14081" width="11.140625" style="145" customWidth="1"/>
    <col min="14082" max="14082" width="12.7109375" style="145" customWidth="1"/>
    <col min="14083" max="14083" width="15.7109375" style="145" customWidth="1"/>
    <col min="14084" max="14084" width="9.42578125" style="145" customWidth="1"/>
    <col min="14085" max="14085" width="17.140625" style="145" customWidth="1"/>
    <col min="14086" max="14086" width="10.140625" style="145" customWidth="1"/>
    <col min="14087" max="14087" width="21.85546875" style="145" customWidth="1"/>
    <col min="14088" max="14088" width="14.28515625" style="145" customWidth="1"/>
    <col min="14089" max="14089" width="12.140625" style="145" customWidth="1"/>
    <col min="14090" max="14090" width="14.42578125" style="145" customWidth="1"/>
    <col min="14091" max="14091" width="10.140625" style="145" bestFit="1" customWidth="1"/>
    <col min="14092" max="14336" width="9.140625" style="145"/>
    <col min="14337" max="14337" width="11.140625" style="145" customWidth="1"/>
    <col min="14338" max="14338" width="12.7109375" style="145" customWidth="1"/>
    <col min="14339" max="14339" width="15.7109375" style="145" customWidth="1"/>
    <col min="14340" max="14340" width="9.42578125" style="145" customWidth="1"/>
    <col min="14341" max="14341" width="17.140625" style="145" customWidth="1"/>
    <col min="14342" max="14342" width="10.140625" style="145" customWidth="1"/>
    <col min="14343" max="14343" width="21.85546875" style="145" customWidth="1"/>
    <col min="14344" max="14344" width="14.28515625" style="145" customWidth="1"/>
    <col min="14345" max="14345" width="12.140625" style="145" customWidth="1"/>
    <col min="14346" max="14346" width="14.42578125" style="145" customWidth="1"/>
    <col min="14347" max="14347" width="10.140625" style="145" bestFit="1" customWidth="1"/>
    <col min="14348" max="14592" width="9.140625" style="145"/>
    <col min="14593" max="14593" width="11.140625" style="145" customWidth="1"/>
    <col min="14594" max="14594" width="12.7109375" style="145" customWidth="1"/>
    <col min="14595" max="14595" width="15.7109375" style="145" customWidth="1"/>
    <col min="14596" max="14596" width="9.42578125" style="145" customWidth="1"/>
    <col min="14597" max="14597" width="17.140625" style="145" customWidth="1"/>
    <col min="14598" max="14598" width="10.140625" style="145" customWidth="1"/>
    <col min="14599" max="14599" width="21.85546875" style="145" customWidth="1"/>
    <col min="14600" max="14600" width="14.28515625" style="145" customWidth="1"/>
    <col min="14601" max="14601" width="12.140625" style="145" customWidth="1"/>
    <col min="14602" max="14602" width="14.42578125" style="145" customWidth="1"/>
    <col min="14603" max="14603" width="10.140625" style="145" bestFit="1" customWidth="1"/>
    <col min="14604" max="14848" width="9.140625" style="145"/>
    <col min="14849" max="14849" width="11.140625" style="145" customWidth="1"/>
    <col min="14850" max="14850" width="12.7109375" style="145" customWidth="1"/>
    <col min="14851" max="14851" width="15.7109375" style="145" customWidth="1"/>
    <col min="14852" max="14852" width="9.42578125" style="145" customWidth="1"/>
    <col min="14853" max="14853" width="17.140625" style="145" customWidth="1"/>
    <col min="14854" max="14854" width="10.140625" style="145" customWidth="1"/>
    <col min="14855" max="14855" width="21.85546875" style="145" customWidth="1"/>
    <col min="14856" max="14856" width="14.28515625" style="145" customWidth="1"/>
    <col min="14857" max="14857" width="12.140625" style="145" customWidth="1"/>
    <col min="14858" max="14858" width="14.42578125" style="145" customWidth="1"/>
    <col min="14859" max="14859" width="10.140625" style="145" bestFit="1" customWidth="1"/>
    <col min="14860" max="15104" width="9.140625" style="145"/>
    <col min="15105" max="15105" width="11.140625" style="145" customWidth="1"/>
    <col min="15106" max="15106" width="12.7109375" style="145" customWidth="1"/>
    <col min="15107" max="15107" width="15.7109375" style="145" customWidth="1"/>
    <col min="15108" max="15108" width="9.42578125" style="145" customWidth="1"/>
    <col min="15109" max="15109" width="17.140625" style="145" customWidth="1"/>
    <col min="15110" max="15110" width="10.140625" style="145" customWidth="1"/>
    <col min="15111" max="15111" width="21.85546875" style="145" customWidth="1"/>
    <col min="15112" max="15112" width="14.28515625" style="145" customWidth="1"/>
    <col min="15113" max="15113" width="12.140625" style="145" customWidth="1"/>
    <col min="15114" max="15114" width="14.42578125" style="145" customWidth="1"/>
    <col min="15115" max="15115" width="10.140625" style="145" bestFit="1" customWidth="1"/>
    <col min="15116" max="15360" width="9.140625" style="145"/>
    <col min="15361" max="15361" width="11.140625" style="145" customWidth="1"/>
    <col min="15362" max="15362" width="12.7109375" style="145" customWidth="1"/>
    <col min="15363" max="15363" width="15.7109375" style="145" customWidth="1"/>
    <col min="15364" max="15364" width="9.42578125" style="145" customWidth="1"/>
    <col min="15365" max="15365" width="17.140625" style="145" customWidth="1"/>
    <col min="15366" max="15366" width="10.140625" style="145" customWidth="1"/>
    <col min="15367" max="15367" width="21.85546875" style="145" customWidth="1"/>
    <col min="15368" max="15368" width="14.28515625" style="145" customWidth="1"/>
    <col min="15369" max="15369" width="12.140625" style="145" customWidth="1"/>
    <col min="15370" max="15370" width="14.42578125" style="145" customWidth="1"/>
    <col min="15371" max="15371" width="10.140625" style="145" bestFit="1" customWidth="1"/>
    <col min="15372" max="15616" width="9.140625" style="145"/>
    <col min="15617" max="15617" width="11.140625" style="145" customWidth="1"/>
    <col min="15618" max="15618" width="12.7109375" style="145" customWidth="1"/>
    <col min="15619" max="15619" width="15.7109375" style="145" customWidth="1"/>
    <col min="15620" max="15620" width="9.42578125" style="145" customWidth="1"/>
    <col min="15621" max="15621" width="17.140625" style="145" customWidth="1"/>
    <col min="15622" max="15622" width="10.140625" style="145" customWidth="1"/>
    <col min="15623" max="15623" width="21.85546875" style="145" customWidth="1"/>
    <col min="15624" max="15624" width="14.28515625" style="145" customWidth="1"/>
    <col min="15625" max="15625" width="12.140625" style="145" customWidth="1"/>
    <col min="15626" max="15626" width="14.42578125" style="145" customWidth="1"/>
    <col min="15627" max="15627" width="10.140625" style="145" bestFit="1" customWidth="1"/>
    <col min="15628" max="15872" width="9.140625" style="145"/>
    <col min="15873" max="15873" width="11.140625" style="145" customWidth="1"/>
    <col min="15874" max="15874" width="12.7109375" style="145" customWidth="1"/>
    <col min="15875" max="15875" width="15.7109375" style="145" customWidth="1"/>
    <col min="15876" max="15876" width="9.42578125" style="145" customWidth="1"/>
    <col min="15877" max="15877" width="17.140625" style="145" customWidth="1"/>
    <col min="15878" max="15878" width="10.140625" style="145" customWidth="1"/>
    <col min="15879" max="15879" width="21.85546875" style="145" customWidth="1"/>
    <col min="15880" max="15880" width="14.28515625" style="145" customWidth="1"/>
    <col min="15881" max="15881" width="12.140625" style="145" customWidth="1"/>
    <col min="15882" max="15882" width="14.42578125" style="145" customWidth="1"/>
    <col min="15883" max="15883" width="10.140625" style="145" bestFit="1" customWidth="1"/>
    <col min="15884" max="16128" width="9.140625" style="145"/>
    <col min="16129" max="16129" width="11.140625" style="145" customWidth="1"/>
    <col min="16130" max="16130" width="12.7109375" style="145" customWidth="1"/>
    <col min="16131" max="16131" width="15.7109375" style="145" customWidth="1"/>
    <col min="16132" max="16132" width="9.42578125" style="145" customWidth="1"/>
    <col min="16133" max="16133" width="17.140625" style="145" customWidth="1"/>
    <col min="16134" max="16134" width="10.140625" style="145" customWidth="1"/>
    <col min="16135" max="16135" width="21.85546875" style="145" customWidth="1"/>
    <col min="16136" max="16136" width="14.28515625" style="145" customWidth="1"/>
    <col min="16137" max="16137" width="12.140625" style="145" customWidth="1"/>
    <col min="16138" max="16138" width="14.42578125" style="145" customWidth="1"/>
    <col min="16139" max="16139" width="10.140625" style="145" bestFit="1" customWidth="1"/>
    <col min="16140" max="16384" width="9.140625" style="145"/>
  </cols>
  <sheetData>
    <row r="1" spans="1:11" s="157" customFormat="1">
      <c r="A1" s="156" t="s">
        <v>329</v>
      </c>
      <c r="H1" s="156"/>
    </row>
    <row r="2" spans="1:11" s="157" customFormat="1">
      <c r="G2" s="158" t="s">
        <v>270</v>
      </c>
      <c r="H2" s="156"/>
    </row>
    <row r="3" spans="1:11" s="157" customFormat="1">
      <c r="A3" s="156" t="s">
        <v>271</v>
      </c>
      <c r="B3" s="159" t="s">
        <v>272</v>
      </c>
      <c r="C3" s="159" t="s">
        <v>330</v>
      </c>
      <c r="D3" s="159"/>
      <c r="E3" s="159" t="s">
        <v>361</v>
      </c>
      <c r="F3" s="159"/>
      <c r="G3" s="158" t="s">
        <v>362</v>
      </c>
      <c r="H3" s="159" t="s">
        <v>363</v>
      </c>
      <c r="J3" s="158" t="s">
        <v>357</v>
      </c>
      <c r="K3" s="157" t="s">
        <v>302</v>
      </c>
    </row>
    <row r="4" spans="1:11">
      <c r="A4" s="157" t="s">
        <v>275</v>
      </c>
      <c r="B4" s="160" t="e">
        <f>'posizione  rivista IV CE'!B4</f>
        <v>#REF!</v>
      </c>
      <c r="C4" s="160" t="e">
        <f>#REF!</f>
        <v>#REF!</v>
      </c>
      <c r="D4" s="160" t="e">
        <f>C4/$C$12</f>
        <v>#REF!</v>
      </c>
      <c r="E4" s="160" t="e">
        <f>'posizione  rivista IV CE'!E4</f>
        <v>#REF!</v>
      </c>
      <c r="F4" s="160" t="e">
        <f>E4/$E$12</f>
        <v>#REF!</v>
      </c>
      <c r="G4" s="160" t="e">
        <f>D4*$G$12</f>
        <v>#REF!</v>
      </c>
      <c r="H4" s="261">
        <v>391200</v>
      </c>
      <c r="J4" s="167">
        <v>6411441.3900000006</v>
      </c>
      <c r="K4" s="167">
        <v>391200</v>
      </c>
    </row>
    <row r="5" spans="1:11">
      <c r="A5" s="157"/>
      <c r="B5" s="160" t="e">
        <f>'posizione  rivista IV CE'!B5</f>
        <v>#REF!</v>
      </c>
      <c r="C5" s="160" t="e">
        <f>#REF!</f>
        <v>#REF!</v>
      </c>
      <c r="D5" s="160" t="e">
        <f>C5/$C$12</f>
        <v>#REF!</v>
      </c>
      <c r="E5" s="161" t="e">
        <f>'posizione  rivista IV CE'!E5</f>
        <v>#REF!</v>
      </c>
      <c r="F5" s="160" t="e">
        <f t="shared" ref="F5:F11" si="0">E5/$E$12</f>
        <v>#REF!</v>
      </c>
      <c r="G5" s="160" t="e">
        <f t="shared" ref="G5:G11" si="1">D5*$G$12</f>
        <v>#REF!</v>
      </c>
      <c r="H5" s="261">
        <f>12000</f>
        <v>12000</v>
      </c>
      <c r="J5" s="189">
        <v>3007041.1399999997</v>
      </c>
      <c r="K5" s="167">
        <v>12837.919999999998</v>
      </c>
    </row>
    <row r="6" spans="1:11">
      <c r="A6" s="157" t="s">
        <v>276</v>
      </c>
      <c r="B6" s="160" t="e">
        <f>'posizione  rivista IV CE'!B6</f>
        <v>#REF!</v>
      </c>
      <c r="C6" s="160" t="e">
        <f>#REF!</f>
        <v>#REF!</v>
      </c>
      <c r="D6" s="160" t="e">
        <f t="shared" ref="D6:D11" si="2">C6/$C$12</f>
        <v>#REF!</v>
      </c>
      <c r="E6" s="160" t="e">
        <f>'posizione  rivista IV CE'!E6</f>
        <v>#REF!</v>
      </c>
      <c r="F6" s="160" t="e">
        <f t="shared" si="0"/>
        <v>#REF!</v>
      </c>
      <c r="G6" s="160" t="e">
        <f t="shared" si="1"/>
        <v>#REF!</v>
      </c>
      <c r="H6" s="261" t="e">
        <f>ROUND(G6,0)</f>
        <v>#REF!</v>
      </c>
      <c r="J6" s="167">
        <v>0</v>
      </c>
      <c r="K6" s="167">
        <v>0</v>
      </c>
    </row>
    <row r="7" spans="1:11">
      <c r="A7" s="157"/>
      <c r="B7" s="160" t="e">
        <f>'posizione  rivista IV CE'!B7</f>
        <v>#REF!</v>
      </c>
      <c r="C7" s="160" t="e">
        <f>#REF!</f>
        <v>#REF!</v>
      </c>
      <c r="D7" s="160" t="e">
        <f t="shared" si="2"/>
        <v>#REF!</v>
      </c>
      <c r="E7" s="160" t="e">
        <f>'posizione  rivista IV CE'!E7</f>
        <v>#REF!</v>
      </c>
      <c r="F7" s="160" t="e">
        <f t="shared" si="0"/>
        <v>#REF!</v>
      </c>
      <c r="G7" s="160" t="e">
        <f t="shared" si="1"/>
        <v>#REF!</v>
      </c>
      <c r="H7" s="261" t="e">
        <f>ROUND(G7,0)</f>
        <v>#REF!</v>
      </c>
      <c r="J7" s="167">
        <v>0</v>
      </c>
      <c r="K7" s="167">
        <v>0</v>
      </c>
    </row>
    <row r="8" spans="1:11">
      <c r="A8" s="157" t="s">
        <v>277</v>
      </c>
      <c r="B8" s="160" t="e">
        <f>'posizione  rivista IV CE'!B8</f>
        <v>#REF!</v>
      </c>
      <c r="C8" s="160" t="e">
        <f>#REF!</f>
        <v>#REF!</v>
      </c>
      <c r="D8" s="160" t="e">
        <f t="shared" si="2"/>
        <v>#REF!</v>
      </c>
      <c r="E8" s="160" t="e">
        <f>'posizione  rivista IV CE'!E8</f>
        <v>#REF!</v>
      </c>
      <c r="F8" s="160" t="e">
        <f t="shared" si="0"/>
        <v>#REF!</v>
      </c>
      <c r="G8" s="160" t="e">
        <f t="shared" si="1"/>
        <v>#REF!</v>
      </c>
      <c r="H8" s="261" t="e">
        <f>ROUND(G8,2)</f>
        <v>#REF!</v>
      </c>
      <c r="J8" s="167">
        <v>2845407.57</v>
      </c>
      <c r="K8" s="167">
        <v>133992.29999999999</v>
      </c>
    </row>
    <row r="9" spans="1:11">
      <c r="A9" s="157"/>
      <c r="B9" s="160" t="e">
        <f>'posizione  rivista IV CE'!B9</f>
        <v>#REF!</v>
      </c>
      <c r="C9" s="160" t="e">
        <f>#REF!</f>
        <v>#REF!</v>
      </c>
      <c r="D9" s="160" t="e">
        <f t="shared" si="2"/>
        <v>#REF!</v>
      </c>
      <c r="E9" s="160" t="e">
        <f>'posizione  rivista IV CE'!E9</f>
        <v>#REF!</v>
      </c>
      <c r="F9" s="160" t="e">
        <f t="shared" si="0"/>
        <v>#REF!</v>
      </c>
      <c r="G9" s="160" t="e">
        <f t="shared" si="1"/>
        <v>#REF!</v>
      </c>
      <c r="H9" s="261">
        <v>3500</v>
      </c>
      <c r="J9" s="167">
        <v>145147.82</v>
      </c>
      <c r="K9" s="167">
        <v>4500</v>
      </c>
    </row>
    <row r="10" spans="1:11">
      <c r="A10" s="157" t="s">
        <v>278</v>
      </c>
      <c r="B10" s="160" t="e">
        <f>'posizione  rivista IV CE'!B10</f>
        <v>#REF!</v>
      </c>
      <c r="C10" s="160" t="e">
        <f>+#REF!</f>
        <v>#REF!</v>
      </c>
      <c r="D10" s="160" t="e">
        <f t="shared" si="2"/>
        <v>#REF!</v>
      </c>
      <c r="E10" s="160" t="e">
        <f>'posizione  rivista IV CE'!E10</f>
        <v>#REF!</v>
      </c>
      <c r="F10" s="160" t="e">
        <f t="shared" si="0"/>
        <v>#REF!</v>
      </c>
      <c r="G10" s="160" t="e">
        <f>D10*$G$12</f>
        <v>#REF!</v>
      </c>
      <c r="H10" s="261">
        <v>5000</v>
      </c>
      <c r="J10" s="167">
        <v>1554096.1400000004</v>
      </c>
      <c r="K10" s="167">
        <v>3000</v>
      </c>
    </row>
    <row r="11" spans="1:11">
      <c r="A11" s="157"/>
      <c r="B11" s="162" t="e">
        <f>'posizione  rivista IV CE'!B11</f>
        <v>#REF!</v>
      </c>
      <c r="C11" s="162" t="e">
        <f>#REF!</f>
        <v>#REF!</v>
      </c>
      <c r="D11" s="160" t="e">
        <f t="shared" si="2"/>
        <v>#REF!</v>
      </c>
      <c r="E11" s="162" t="e">
        <f>'posizione  rivista IV CE'!E11</f>
        <v>#REF!</v>
      </c>
      <c r="F11" s="160" t="e">
        <f t="shared" si="0"/>
        <v>#REF!</v>
      </c>
      <c r="G11" s="162" t="e">
        <f t="shared" si="1"/>
        <v>#REF!</v>
      </c>
      <c r="H11" s="262">
        <v>800</v>
      </c>
      <c r="J11" s="190">
        <v>22037.94</v>
      </c>
      <c r="K11" s="190">
        <v>800</v>
      </c>
    </row>
    <row r="12" spans="1:11">
      <c r="A12" s="157"/>
      <c r="B12" s="160" t="e">
        <f>SUM(B4:B11)</f>
        <v>#REF!</v>
      </c>
      <c r="C12" s="160" t="e">
        <f>SUM(C4:C11)</f>
        <v>#REF!</v>
      </c>
      <c r="D12" s="160" t="e">
        <f>SUM(D4:D11)</f>
        <v>#REF!</v>
      </c>
      <c r="E12" s="160" t="e">
        <f>SUM(E4:E11)</f>
        <v>#REF!</v>
      </c>
      <c r="F12" s="160" t="e">
        <f>SUM(F4:F11)</f>
        <v>#REF!</v>
      </c>
      <c r="G12" s="160">
        <f>G19-G14-G15-G16</f>
        <v>546330.22</v>
      </c>
      <c r="H12" s="261" t="e">
        <f>SUM(H4:H11)</f>
        <v>#REF!</v>
      </c>
      <c r="J12" s="167">
        <f>SUM(J4:J11)</f>
        <v>13985172.000000002</v>
      </c>
      <c r="K12" s="167">
        <f>SUM(K4:K11)</f>
        <v>546330.22</v>
      </c>
    </row>
    <row r="13" spans="1:11">
      <c r="A13" s="157"/>
      <c r="G13" s="157"/>
      <c r="H13" s="261" t="e">
        <f>G12-H12</f>
        <v>#REF!</v>
      </c>
      <c r="K13" s="167"/>
    </row>
    <row r="14" spans="1:11">
      <c r="A14" s="157" t="s">
        <v>331</v>
      </c>
      <c r="B14" s="157" t="s">
        <v>275</v>
      </c>
      <c r="C14" s="160" t="e">
        <f>+#REF!+#REF!-63000</f>
        <v>#REF!</v>
      </c>
      <c r="G14" s="160">
        <f>'[60]Alimentazione CE Costi'!K515+'[60]Alimentazione CE Costi'!K526-63000</f>
        <v>73288</v>
      </c>
      <c r="H14" s="187"/>
    </row>
    <row r="15" spans="1:11">
      <c r="A15" s="157"/>
      <c r="B15" s="157" t="s">
        <v>277</v>
      </c>
      <c r="C15" s="160" t="e">
        <f>+#REF!+#REF!</f>
        <v>#REF!</v>
      </c>
      <c r="G15" s="160">
        <f>'[60]Alimentazione CE Costi'!K609+'[60]Alimentazione CE Costi'!K620</f>
        <v>27553</v>
      </c>
      <c r="H15" s="187"/>
    </row>
    <row r="16" spans="1:11">
      <c r="A16" s="157"/>
      <c r="B16" s="157" t="s">
        <v>278</v>
      </c>
      <c r="C16" s="160" t="e">
        <f>+#REF!+#REF!</f>
        <v>#REF!</v>
      </c>
      <c r="G16" s="160">
        <f>'[60]Alimentazione CE Costi'!K656+'[60]Alimentazione CE Costi'!K667</f>
        <v>14589</v>
      </c>
    </row>
    <row r="17" spans="1:21">
      <c r="B17" s="157"/>
      <c r="C17" s="160" t="e">
        <f>SUM(C12:C16)</f>
        <v>#REF!</v>
      </c>
      <c r="G17" s="160">
        <f>G14+G15+G16+G12</f>
        <v>661760.22</v>
      </c>
    </row>
    <row r="18" spans="1:21">
      <c r="C18" s="166"/>
      <c r="G18" s="157"/>
    </row>
    <row r="19" spans="1:21">
      <c r="C19" s="166"/>
      <c r="F19" s="157" t="s">
        <v>332</v>
      </c>
      <c r="G19" s="160">
        <v>661760.22</v>
      </c>
    </row>
    <row r="20" spans="1:21">
      <c r="C20" s="166"/>
    </row>
    <row r="21" spans="1:21">
      <c r="R21" s="246" t="s">
        <v>333</v>
      </c>
      <c r="S21" s="247" t="s">
        <v>369</v>
      </c>
      <c r="T21" s="247"/>
      <c r="U21" s="247"/>
    </row>
    <row r="22" spans="1:21">
      <c r="G22" s="158" t="s">
        <v>270</v>
      </c>
      <c r="Q22" s="185"/>
      <c r="R22" s="247"/>
      <c r="S22" s="247"/>
      <c r="T22" s="247"/>
      <c r="U22" s="247"/>
    </row>
    <row r="23" spans="1:21">
      <c r="A23" s="156" t="s">
        <v>334</v>
      </c>
      <c r="B23" s="159" t="s">
        <v>272</v>
      </c>
      <c r="C23" s="159" t="s">
        <v>330</v>
      </c>
      <c r="D23" s="159"/>
      <c r="E23" s="159" t="s">
        <v>361</v>
      </c>
      <c r="F23" s="159"/>
      <c r="G23" s="158" t="s">
        <v>362</v>
      </c>
      <c r="H23" s="159" t="s">
        <v>363</v>
      </c>
      <c r="J23" s="188" t="s">
        <v>357</v>
      </c>
      <c r="K23" s="145" t="s">
        <v>302</v>
      </c>
      <c r="Q23" s="185"/>
      <c r="R23" s="247"/>
      <c r="S23" s="248"/>
      <c r="T23" s="247"/>
      <c r="U23" s="247"/>
    </row>
    <row r="24" spans="1:21">
      <c r="A24" s="156" t="s">
        <v>279</v>
      </c>
      <c r="B24" s="160" t="e">
        <f>'posizione  rivista IV CE'!B20</f>
        <v>#REF!</v>
      </c>
      <c r="C24" s="160" t="e">
        <f>#REF!</f>
        <v>#REF!</v>
      </c>
      <c r="D24" s="160" t="e">
        <f>C24/$C$26</f>
        <v>#REF!</v>
      </c>
      <c r="E24" s="160" t="e">
        <f>'posizione  rivista IV CE'!E20</f>
        <v>#REF!</v>
      </c>
      <c r="F24" s="160" t="e">
        <f>E24/$E$26</f>
        <v>#REF!</v>
      </c>
      <c r="G24" s="160" t="e">
        <f>F24*$G$26</f>
        <v>#REF!</v>
      </c>
      <c r="H24" s="261" t="e">
        <f>G24+5500</f>
        <v>#REF!</v>
      </c>
      <c r="I24" s="168"/>
      <c r="J24" s="167">
        <v>5757820.4699999997</v>
      </c>
      <c r="K24" s="167">
        <v>269139.97558248072</v>
      </c>
      <c r="Q24" s="186"/>
      <c r="R24" s="247" t="s">
        <v>335</v>
      </c>
      <c r="S24" s="249">
        <v>709142.75</v>
      </c>
      <c r="T24" s="308">
        <f>S24+S25+S26</f>
        <v>740616.16</v>
      </c>
      <c r="U24" s="247"/>
    </row>
    <row r="25" spans="1:21">
      <c r="A25" s="157"/>
      <c r="B25" s="162" t="e">
        <f>'posizione  rivista IV CE'!B21</f>
        <v>#REF!</v>
      </c>
      <c r="C25" s="162" t="e">
        <f>#REF!</f>
        <v>#REF!</v>
      </c>
      <c r="D25" s="160" t="e">
        <f>C25/$C$26</f>
        <v>#REF!</v>
      </c>
      <c r="E25" s="162" t="e">
        <f>'posizione  rivista IV CE'!E21</f>
        <v>#REF!</v>
      </c>
      <c r="F25" s="160" t="e">
        <f>E25/$E$26</f>
        <v>#REF!</v>
      </c>
      <c r="G25" s="162" t="e">
        <f>F25*$G$26</f>
        <v>#REF!</v>
      </c>
      <c r="H25" s="262" t="e">
        <f>G25-5500</f>
        <v>#REF!</v>
      </c>
      <c r="I25" s="169"/>
      <c r="J25" s="190">
        <v>228140.21999999994</v>
      </c>
      <c r="K25" s="190">
        <v>10664.044417519288</v>
      </c>
      <c r="Q25" s="186"/>
      <c r="R25" s="247"/>
      <c r="S25" s="250">
        <v>25947.18</v>
      </c>
      <c r="T25" s="309"/>
      <c r="U25" s="247"/>
    </row>
    <row r="26" spans="1:21">
      <c r="A26" s="157"/>
      <c r="B26" s="160" t="e">
        <f>SUM(B24:B25)</f>
        <v>#REF!</v>
      </c>
      <c r="C26" s="160" t="e">
        <f>SUM(C24:C25)</f>
        <v>#REF!</v>
      </c>
      <c r="D26" s="160" t="e">
        <f>SUM(D24:D25)</f>
        <v>#REF!</v>
      </c>
      <c r="E26" s="160" t="e">
        <f>SUM(E24:E25)</f>
        <v>#REF!</v>
      </c>
      <c r="F26" s="160" t="e">
        <f>SUM(F24:F25)</f>
        <v>#REF!</v>
      </c>
      <c r="G26" s="160">
        <v>315554.02</v>
      </c>
      <c r="H26" s="261" t="e">
        <f>SUM(H24:H25)</f>
        <v>#REF!</v>
      </c>
      <c r="I26" s="170"/>
      <c r="J26" s="169">
        <f>SUM(J24:J25)</f>
        <v>5985960.6899999995</v>
      </c>
      <c r="K26" s="167">
        <f>SUM(K24:K25)</f>
        <v>279804.02</v>
      </c>
      <c r="L26" s="167">
        <f>G26-K26</f>
        <v>35750</v>
      </c>
      <c r="Q26" s="186"/>
      <c r="R26" s="247"/>
      <c r="S26" s="251">
        <v>5526.23</v>
      </c>
      <c r="T26" s="310"/>
      <c r="U26" s="247"/>
    </row>
    <row r="27" spans="1:21">
      <c r="A27" s="157"/>
      <c r="B27" s="163"/>
      <c r="C27" s="166"/>
      <c r="E27" s="157"/>
      <c r="F27" s="157"/>
      <c r="K27" s="167"/>
      <c r="Q27" s="186"/>
      <c r="R27" s="247" t="s">
        <v>336</v>
      </c>
      <c r="S27" s="252">
        <v>248883.11</v>
      </c>
      <c r="T27" s="252">
        <f>S27</f>
        <v>248883.11</v>
      </c>
      <c r="U27" s="247"/>
    </row>
    <row r="28" spans="1:21">
      <c r="A28" s="156" t="s">
        <v>326</v>
      </c>
      <c r="B28" s="160" t="e">
        <f>'posizione  rivista IV CE'!B24</f>
        <v>#REF!</v>
      </c>
      <c r="C28" s="160" t="e">
        <f>#REF!</f>
        <v>#REF!</v>
      </c>
      <c r="D28" s="160" t="e">
        <f>C28/$C$30</f>
        <v>#REF!</v>
      </c>
      <c r="E28" s="160" t="e">
        <f>'posizione  rivista IV CE'!E24</f>
        <v>#REF!</v>
      </c>
      <c r="F28" s="160" t="e">
        <f>E28/$E$30</f>
        <v>#REF!</v>
      </c>
      <c r="G28" s="160" t="e">
        <f>F28*$G$30</f>
        <v>#REF!</v>
      </c>
      <c r="H28" s="261" t="e">
        <f>ROUND(G28,2)</f>
        <v>#REF!</v>
      </c>
      <c r="J28" s="167">
        <v>1858269.84</v>
      </c>
      <c r="K28" s="193">
        <v>33124.976449119014</v>
      </c>
      <c r="Q28" s="186"/>
      <c r="R28" s="253" t="s">
        <v>337</v>
      </c>
      <c r="S28" s="247"/>
      <c r="T28" s="254">
        <f>SUM(T24:T27)</f>
        <v>989499.27</v>
      </c>
      <c r="U28" s="247" t="s">
        <v>338</v>
      </c>
    </row>
    <row r="29" spans="1:21">
      <c r="B29" s="162" t="e">
        <f>'posizione  rivista IV CE'!B25</f>
        <v>#REF!</v>
      </c>
      <c r="C29" s="162" t="e">
        <f>#REF!</f>
        <v>#REF!</v>
      </c>
      <c r="D29" s="160" t="e">
        <f>C29/$C$30</f>
        <v>#REF!</v>
      </c>
      <c r="E29" s="162" t="e">
        <f>'posizione  rivista IV CE'!E25</f>
        <v>#REF!</v>
      </c>
      <c r="F29" s="160" t="e">
        <f>E29/$E$30</f>
        <v>#REF!</v>
      </c>
      <c r="G29" s="162" t="e">
        <f>F29*$G$30</f>
        <v>#REF!</v>
      </c>
      <c r="H29" s="262" t="e">
        <f t="shared" ref="H29" si="3">ROUND(G29,2)</f>
        <v>#REF!</v>
      </c>
      <c r="J29" s="167">
        <v>56016.539999999979</v>
      </c>
      <c r="K29" s="194">
        <v>1812.0090856348033</v>
      </c>
      <c r="Q29" s="186"/>
      <c r="R29" s="253"/>
      <c r="S29" s="247"/>
      <c r="T29" s="254"/>
      <c r="U29" s="247"/>
    </row>
    <row r="30" spans="1:21">
      <c r="B30" s="160" t="e">
        <f>SUM(B28:B29)</f>
        <v>#REF!</v>
      </c>
      <c r="C30" s="160" t="e">
        <f>SUM(C28:C29)</f>
        <v>#REF!</v>
      </c>
      <c r="D30" s="157"/>
      <c r="E30" s="160" t="e">
        <f>SUM(E28:E29)</f>
        <v>#REF!</v>
      </c>
      <c r="F30" s="157"/>
      <c r="G30" s="160">
        <f>42932.17+2093.36</f>
        <v>45025.53</v>
      </c>
      <c r="H30" s="261" t="e">
        <f>SUM(H28:H29)</f>
        <v>#REF!</v>
      </c>
      <c r="K30" s="167"/>
      <c r="Q30" s="186"/>
      <c r="R30" s="253"/>
      <c r="S30" s="247"/>
      <c r="T30" s="254"/>
      <c r="U30" s="247"/>
    </row>
    <row r="31" spans="1:21">
      <c r="B31" s="163"/>
      <c r="C31" s="166"/>
      <c r="K31" s="167"/>
      <c r="Q31" s="186"/>
      <c r="R31" s="253"/>
      <c r="S31" s="247"/>
      <c r="T31" s="254"/>
      <c r="U31" s="247"/>
    </row>
    <row r="32" spans="1:21">
      <c r="B32" s="163"/>
      <c r="C32" s="166"/>
      <c r="K32" s="167"/>
      <c r="Q32" s="186"/>
      <c r="R32" s="253"/>
      <c r="S32" s="247"/>
      <c r="T32" s="254"/>
      <c r="U32" s="247"/>
    </row>
    <row r="33" spans="1:21">
      <c r="G33" s="158" t="s">
        <v>270</v>
      </c>
      <c r="Q33" s="186"/>
      <c r="R33" s="247"/>
      <c r="S33" s="247"/>
      <c r="T33" s="247"/>
      <c r="U33" s="247"/>
    </row>
    <row r="34" spans="1:21">
      <c r="A34" s="156" t="s">
        <v>282</v>
      </c>
      <c r="B34" s="159" t="s">
        <v>272</v>
      </c>
      <c r="C34" s="159" t="s">
        <v>330</v>
      </c>
      <c r="D34" s="159"/>
      <c r="E34" s="159" t="s">
        <v>361</v>
      </c>
      <c r="F34" s="159"/>
      <c r="G34" s="158" t="s">
        <v>362</v>
      </c>
      <c r="H34" s="159" t="s">
        <v>363</v>
      </c>
      <c r="J34" s="188" t="s">
        <v>357</v>
      </c>
      <c r="K34" s="145" t="s">
        <v>302</v>
      </c>
      <c r="Q34" s="186"/>
      <c r="R34" s="247" t="s">
        <v>339</v>
      </c>
      <c r="S34" s="255">
        <v>661760.22</v>
      </c>
      <c r="T34" s="256">
        <f>S34</f>
        <v>661760.22</v>
      </c>
      <c r="U34" s="247"/>
    </row>
    <row r="35" spans="1:21">
      <c r="A35" s="157" t="s">
        <v>275</v>
      </c>
      <c r="B35" s="167"/>
      <c r="C35" s="167"/>
      <c r="D35" s="167"/>
      <c r="E35" s="167"/>
      <c r="F35" s="167"/>
      <c r="G35" s="167"/>
      <c r="H35" s="187"/>
      <c r="J35" s="167"/>
      <c r="K35" s="167"/>
      <c r="Q35" s="186"/>
      <c r="R35" s="247"/>
      <c r="S35" s="247"/>
      <c r="T35" s="257"/>
      <c r="U35" s="247"/>
    </row>
    <row r="36" spans="1:21">
      <c r="A36" s="157"/>
      <c r="B36" s="167"/>
      <c r="C36" s="167"/>
      <c r="D36" s="167"/>
      <c r="E36" s="167"/>
      <c r="F36" s="167"/>
      <c r="G36" s="167"/>
      <c r="H36" s="187"/>
      <c r="J36" s="167"/>
      <c r="K36" s="167"/>
      <c r="Q36" s="186"/>
      <c r="R36" s="247" t="s">
        <v>340</v>
      </c>
      <c r="S36" s="255">
        <v>1417517.64</v>
      </c>
      <c r="T36" s="311">
        <f>S38+S40</f>
        <v>751508.8899999999</v>
      </c>
      <c r="U36" s="247" t="s">
        <v>293</v>
      </c>
    </row>
    <row r="37" spans="1:21">
      <c r="A37" s="157" t="s">
        <v>276</v>
      </c>
      <c r="B37" s="160" t="e">
        <f>'posizione  rivista IV CE'!B37</f>
        <v>#REF!</v>
      </c>
      <c r="C37" s="160" t="e">
        <f>#REF!</f>
        <v>#REF!</v>
      </c>
      <c r="D37" s="160" t="e">
        <f t="shared" ref="D37:D41" si="4">C37/$C$43</f>
        <v>#REF!</v>
      </c>
      <c r="E37" s="160" t="e">
        <f>'posizione  rivista IV CE'!E37</f>
        <v>#REF!</v>
      </c>
      <c r="F37" s="160" t="e">
        <f>E37/$E$43+0.01</f>
        <v>#REF!</v>
      </c>
      <c r="G37" s="160" t="e">
        <f>F37*$G$43</f>
        <v>#REF!</v>
      </c>
      <c r="H37" s="261" t="e">
        <f>ROUND(G37,2)</f>
        <v>#REF!</v>
      </c>
      <c r="J37" s="167">
        <v>42314.270000000004</v>
      </c>
      <c r="K37" s="193">
        <v>764.46038423658808</v>
      </c>
      <c r="Q37" s="186"/>
      <c r="R37" s="258" t="s">
        <v>341</v>
      </c>
      <c r="S37" s="259">
        <v>-709142.75</v>
      </c>
      <c r="T37" s="312"/>
      <c r="U37" s="247"/>
    </row>
    <row r="38" spans="1:21">
      <c r="A38" s="157"/>
      <c r="B38" s="160" t="e">
        <f>'posizione  rivista IV CE'!B38</f>
        <v>#REF!</v>
      </c>
      <c r="C38" s="160" t="e">
        <f>#REF!</f>
        <v>#REF!</v>
      </c>
      <c r="D38" s="160" t="e">
        <f t="shared" si="4"/>
        <v>#REF!</v>
      </c>
      <c r="E38" s="160" t="e">
        <f>'posizione  rivista IV CE'!E38</f>
        <v>#REF!</v>
      </c>
      <c r="F38" s="160" t="e">
        <f t="shared" ref="F38:F42" si="5">E38/$E$43</f>
        <v>#REF!</v>
      </c>
      <c r="G38" s="160" t="e">
        <f t="shared" ref="G38:G42" si="6">F38*$G$43</f>
        <v>#REF!</v>
      </c>
      <c r="H38" s="261" t="e">
        <f t="shared" ref="H38:H42" si="7">ROUND(G38,2)</f>
        <v>#REF!</v>
      </c>
      <c r="J38" s="167">
        <v>0</v>
      </c>
      <c r="K38" s="195">
        <v>0</v>
      </c>
      <c r="Q38" s="186"/>
      <c r="R38" s="247" t="s">
        <v>342</v>
      </c>
      <c r="S38" s="255">
        <f>SUM(S36:S37)</f>
        <v>708374.8899999999</v>
      </c>
      <c r="T38" s="312"/>
      <c r="U38" s="247"/>
    </row>
    <row r="39" spans="1:21">
      <c r="A39" s="157" t="s">
        <v>277</v>
      </c>
      <c r="B39" s="160" t="e">
        <f>'posizione  rivista IV CE'!B39</f>
        <v>#REF!</v>
      </c>
      <c r="C39" s="160" t="e">
        <f>#REF!</f>
        <v>#REF!</v>
      </c>
      <c r="D39" s="160" t="e">
        <f t="shared" si="4"/>
        <v>#REF!</v>
      </c>
      <c r="E39" s="160" t="e">
        <f>'posizione  rivista IV CE'!E39</f>
        <v>#REF!</v>
      </c>
      <c r="F39" s="160" t="e">
        <f t="shared" si="5"/>
        <v>#REF!</v>
      </c>
      <c r="G39" s="160" t="e">
        <f t="shared" si="6"/>
        <v>#REF!</v>
      </c>
      <c r="H39" s="261" t="e">
        <f t="shared" si="7"/>
        <v>#REF!</v>
      </c>
      <c r="J39" s="167">
        <v>47646.67</v>
      </c>
      <c r="K39" s="195">
        <v>1160.7968814254366</v>
      </c>
      <c r="Q39" s="186"/>
      <c r="R39" s="247"/>
      <c r="S39" s="247"/>
      <c r="T39" s="312"/>
      <c r="U39" s="247"/>
    </row>
    <row r="40" spans="1:21">
      <c r="A40" s="157"/>
      <c r="B40" s="160" t="e">
        <f>'posizione  rivista IV CE'!B40</f>
        <v>#REF!</v>
      </c>
      <c r="C40" s="160" t="e">
        <f>#REF!</f>
        <v>#REF!</v>
      </c>
      <c r="D40" s="160" t="e">
        <f t="shared" si="4"/>
        <v>#REF!</v>
      </c>
      <c r="E40" s="160" t="e">
        <f>'posizione  rivista IV CE'!E40</f>
        <v>#REF!</v>
      </c>
      <c r="F40" s="160" t="e">
        <f t="shared" si="5"/>
        <v>#REF!</v>
      </c>
      <c r="G40" s="160" t="e">
        <f t="shared" si="6"/>
        <v>#REF!</v>
      </c>
      <c r="H40" s="261" t="e">
        <f t="shared" si="7"/>
        <v>#REF!</v>
      </c>
      <c r="J40" s="167">
        <v>85903.99</v>
      </c>
      <c r="K40" s="195">
        <v>1699</v>
      </c>
      <c r="Q40" s="186"/>
      <c r="R40" s="247" t="s">
        <v>343</v>
      </c>
      <c r="S40" s="255">
        <v>43134</v>
      </c>
      <c r="T40" s="313"/>
      <c r="U40" s="247"/>
    </row>
    <row r="41" spans="1:21">
      <c r="A41" s="157" t="s">
        <v>278</v>
      </c>
      <c r="B41" s="160" t="e">
        <f>'posizione  rivista IV CE'!B41</f>
        <v>#REF!</v>
      </c>
      <c r="C41" s="160" t="e">
        <f>#REF!</f>
        <v>#REF!</v>
      </c>
      <c r="D41" s="160" t="e">
        <f t="shared" si="4"/>
        <v>#REF!</v>
      </c>
      <c r="E41" s="160" t="e">
        <f>'posizione  rivista IV CE'!E41</f>
        <v>#REF!</v>
      </c>
      <c r="F41" s="160" t="e">
        <f>E41/$E$43-0.01</f>
        <v>#REF!</v>
      </c>
      <c r="G41" s="160" t="e">
        <f>F41*$G$43</f>
        <v>#REF!</v>
      </c>
      <c r="H41" s="261" t="e">
        <f>ROUND(G41,2)-0.01</f>
        <v>#REF!</v>
      </c>
      <c r="J41" s="167">
        <v>260511.87</v>
      </c>
      <c r="K41" s="195">
        <v>3906.4338264040016</v>
      </c>
      <c r="Q41" s="186"/>
      <c r="R41" s="260" t="s">
        <v>344</v>
      </c>
      <c r="S41" s="247"/>
      <c r="T41" s="254">
        <f>SUM(T34:T40)</f>
        <v>1413269.1099999999</v>
      </c>
      <c r="U41" s="247"/>
    </row>
    <row r="42" spans="1:21">
      <c r="A42" s="157"/>
      <c r="B42" s="162" t="e">
        <f>'posizione  rivista IV CE'!B42</f>
        <v>#REF!</v>
      </c>
      <c r="C42" s="162" t="e">
        <f>#REF!</f>
        <v>#REF!</v>
      </c>
      <c r="D42" s="160" t="e">
        <f>C42/$C$43</f>
        <v>#REF!</v>
      </c>
      <c r="E42" s="162" t="e">
        <f>'posizione  rivista IV CE'!E42</f>
        <v>#REF!</v>
      </c>
      <c r="F42" s="160" t="e">
        <f t="shared" si="5"/>
        <v>#REF!</v>
      </c>
      <c r="G42" s="162" t="e">
        <f t="shared" si="6"/>
        <v>#REF!</v>
      </c>
      <c r="H42" s="262" t="e">
        <f t="shared" si="7"/>
        <v>#REF!</v>
      </c>
      <c r="J42" s="190">
        <v>0</v>
      </c>
      <c r="K42" s="194">
        <v>0</v>
      </c>
      <c r="Q42" s="186"/>
      <c r="R42" s="247"/>
      <c r="S42" s="247"/>
      <c r="T42" s="247"/>
      <c r="U42" s="247"/>
    </row>
    <row r="43" spans="1:21">
      <c r="B43" s="160" t="e">
        <f>SUM(B35:B42)</f>
        <v>#REF!</v>
      </c>
      <c r="C43" s="160" t="e">
        <f>SUM(C35:C42)</f>
        <v>#REF!</v>
      </c>
      <c r="D43" s="160" t="e">
        <f>SUM(D35:D42)</f>
        <v>#REF!</v>
      </c>
      <c r="E43" s="160" t="e">
        <f>SUM(E35:E42)</f>
        <v>#REF!</v>
      </c>
      <c r="F43" s="160" t="e">
        <f>SUM(F35:F42)</f>
        <v>#REF!</v>
      </c>
      <c r="G43" s="160">
        <f>9467.15</f>
        <v>9467.15</v>
      </c>
      <c r="H43" s="261" t="e">
        <f>SUM(H35:H42)</f>
        <v>#REF!</v>
      </c>
      <c r="J43" s="167">
        <f>SUM(J35:J42)</f>
        <v>436376.8</v>
      </c>
      <c r="K43" s="167">
        <f>SUM(K35:K42)</f>
        <v>7530.6910920660266</v>
      </c>
      <c r="L43" s="160">
        <f>G43+G30-K28-K29-K43</f>
        <v>12025.003373180156</v>
      </c>
      <c r="Q43" s="186"/>
      <c r="R43" s="253" t="s">
        <v>345</v>
      </c>
      <c r="S43" s="253"/>
      <c r="T43" s="254">
        <f>T28+T41</f>
        <v>2402768.38</v>
      </c>
      <c r="U43" s="247"/>
    </row>
    <row r="44" spans="1:21">
      <c r="B44" s="157"/>
      <c r="E44" s="157"/>
      <c r="F44" s="157"/>
      <c r="G44" s="157"/>
      <c r="H44" s="187"/>
      <c r="Q44" s="186"/>
      <c r="R44" s="247"/>
      <c r="S44" s="247"/>
      <c r="T44" s="247"/>
      <c r="U44" s="247"/>
    </row>
    <row r="45" spans="1:21">
      <c r="C45" s="167"/>
      <c r="F45" s="157"/>
      <c r="G45" s="160"/>
      <c r="H45" s="187"/>
      <c r="K45" s="167">
        <f>41024.32</f>
        <v>41024.32</v>
      </c>
      <c r="Q45" s="186"/>
      <c r="R45" s="247"/>
      <c r="S45" s="247"/>
      <c r="T45" s="247"/>
      <c r="U45" s="247"/>
    </row>
    <row r="46" spans="1:21">
      <c r="C46" s="167"/>
      <c r="F46" s="206" t="s">
        <v>346</v>
      </c>
      <c r="G46" s="162">
        <v>9467.15</v>
      </c>
      <c r="K46" s="167">
        <v>1443.36</v>
      </c>
      <c r="Q46" s="186"/>
      <c r="R46" s="247"/>
      <c r="S46" s="247"/>
      <c r="T46" s="247"/>
      <c r="U46" s="247"/>
    </row>
    <row r="47" spans="1:21">
      <c r="B47" s="172"/>
      <c r="C47" s="167"/>
      <c r="F47" s="157"/>
      <c r="G47" s="160">
        <f>SUM(G45:G46)</f>
        <v>9467.15</v>
      </c>
      <c r="K47" s="167">
        <f>SUM(K45:K46)</f>
        <v>42467.68</v>
      </c>
      <c r="Q47" s="186"/>
      <c r="R47" s="247" t="s">
        <v>347</v>
      </c>
      <c r="S47" s="255">
        <f>T27</f>
        <v>248883.11</v>
      </c>
      <c r="T47" s="255">
        <f>S47</f>
        <v>248883.11</v>
      </c>
      <c r="U47" s="247"/>
    </row>
    <row r="48" spans="1:21">
      <c r="C48" s="167"/>
      <c r="Q48" s="186"/>
      <c r="R48" s="247" t="s">
        <v>339</v>
      </c>
      <c r="S48" s="255">
        <f>T34</f>
        <v>661760.22</v>
      </c>
      <c r="T48" s="255">
        <f>S48</f>
        <v>661760.22</v>
      </c>
      <c r="U48" s="247"/>
    </row>
    <row r="49" spans="1:21">
      <c r="C49" s="167"/>
      <c r="E49" s="157"/>
      <c r="F49" s="157"/>
      <c r="G49" s="157"/>
      <c r="H49" s="187" t="e">
        <f>G47-H43</f>
        <v>#REF!</v>
      </c>
      <c r="Q49" s="186"/>
      <c r="R49" s="247" t="s">
        <v>335</v>
      </c>
      <c r="S49" s="255">
        <f>T24</f>
        <v>740616.16</v>
      </c>
      <c r="T49" s="311">
        <f>S49+S50</f>
        <v>1492125.0499999998</v>
      </c>
      <c r="U49" s="314" t="s">
        <v>293</v>
      </c>
    </row>
    <row r="50" spans="1:21">
      <c r="A50" s="157" t="s">
        <v>283</v>
      </c>
      <c r="B50" s="160" t="e">
        <f>B43+B26+B12+B30</f>
        <v>#REF!</v>
      </c>
      <c r="E50" s="160" t="e">
        <f>E43+E26+E12+E30</f>
        <v>#REF!</v>
      </c>
      <c r="F50" s="157"/>
      <c r="G50" s="157"/>
      <c r="H50" s="187"/>
      <c r="J50" s="167">
        <f>J43+J26+J12</f>
        <v>20407509.490000002</v>
      </c>
      <c r="M50" s="176" t="s">
        <v>285</v>
      </c>
      <c r="N50" s="177"/>
      <c r="Q50" s="186"/>
      <c r="R50" s="247" t="s">
        <v>348</v>
      </c>
      <c r="S50" s="259">
        <f>T36</f>
        <v>751508.8899999999</v>
      </c>
      <c r="T50" s="313"/>
      <c r="U50" s="314"/>
    </row>
    <row r="51" spans="1:21">
      <c r="E51" s="157"/>
      <c r="F51" s="216" t="s">
        <v>349</v>
      </c>
      <c r="G51" s="219">
        <v>54492.68</v>
      </c>
      <c r="M51" s="178">
        <f>L26</f>
        <v>35750</v>
      </c>
      <c r="N51" s="179" t="s">
        <v>288</v>
      </c>
      <c r="Q51" s="186"/>
      <c r="R51" s="247" t="s">
        <v>350</v>
      </c>
      <c r="S51" s="255">
        <f>SUM(S47:S50)</f>
        <v>2402768.38</v>
      </c>
      <c r="T51" s="255">
        <f>SUM(T47:T50)</f>
        <v>2402768.38</v>
      </c>
      <c r="U51" s="247"/>
    </row>
    <row r="52" spans="1:21">
      <c r="E52" s="157"/>
      <c r="F52" s="244"/>
      <c r="G52" s="232">
        <f>-K46</f>
        <v>-1443.36</v>
      </c>
      <c r="M52" s="180">
        <f>L43</f>
        <v>12025.003373180156</v>
      </c>
      <c r="N52" s="179" t="s">
        <v>290</v>
      </c>
      <c r="Q52" s="186"/>
      <c r="R52" s="186"/>
      <c r="S52" s="186"/>
      <c r="T52" s="186"/>
      <c r="U52" s="186"/>
    </row>
    <row r="53" spans="1:21">
      <c r="E53" s="157"/>
      <c r="F53" s="244"/>
      <c r="G53" s="233">
        <f>-K45</f>
        <v>-41024.32</v>
      </c>
      <c r="M53" s="180">
        <f>SUM(M51:M52)</f>
        <v>47775.003373180152</v>
      </c>
      <c r="N53" s="181"/>
    </row>
    <row r="54" spans="1:21">
      <c r="E54" s="157"/>
      <c r="F54" s="245" t="s">
        <v>351</v>
      </c>
      <c r="G54" s="233">
        <f>SUM(G51:G53)</f>
        <v>12025</v>
      </c>
    </row>
    <row r="56" spans="1:21">
      <c r="E56" s="157"/>
      <c r="F56" s="157"/>
      <c r="G56" s="157"/>
    </row>
    <row r="57" spans="1:21" s="184" customFormat="1">
      <c r="A57" s="156" t="s">
        <v>271</v>
      </c>
      <c r="B57" s="145"/>
      <c r="C57" s="157" t="s">
        <v>352</v>
      </c>
      <c r="D57" s="145"/>
      <c r="E57" s="157"/>
      <c r="F57" s="157" t="s">
        <v>331</v>
      </c>
      <c r="G57" s="157"/>
      <c r="I57" s="145"/>
      <c r="J57" s="145"/>
    </row>
    <row r="58" spans="1:21" s="184" customFormat="1">
      <c r="A58" s="157" t="s">
        <v>275</v>
      </c>
      <c r="B58" s="145"/>
      <c r="C58" s="160" t="e">
        <f>+#REF!</f>
        <v>#REF!</v>
      </c>
      <c r="D58" s="167"/>
      <c r="E58" s="157"/>
      <c r="F58" s="182" t="e">
        <f>+#REF!</f>
        <v>#REF!</v>
      </c>
      <c r="G58" s="157"/>
      <c r="I58" s="145"/>
      <c r="J58" s="145"/>
    </row>
    <row r="59" spans="1:21" s="184" customFormat="1">
      <c r="A59" s="157"/>
      <c r="B59" s="145"/>
      <c r="C59" s="160" t="e">
        <f>+#REF!</f>
        <v>#REF!</v>
      </c>
      <c r="D59" s="167"/>
      <c r="E59" s="157"/>
      <c r="F59" s="182" t="e">
        <f>+#REF!</f>
        <v>#REF!</v>
      </c>
      <c r="G59" s="157"/>
      <c r="I59" s="145"/>
      <c r="J59" s="145"/>
    </row>
    <row r="60" spans="1:21" s="184" customFormat="1">
      <c r="A60" s="157" t="s">
        <v>276</v>
      </c>
      <c r="B60" s="145"/>
      <c r="C60" s="160">
        <v>0</v>
      </c>
      <c r="D60" s="167"/>
      <c r="E60" s="157"/>
      <c r="F60" s="182">
        <v>0</v>
      </c>
      <c r="G60" s="157"/>
      <c r="I60" s="145"/>
      <c r="J60" s="145"/>
    </row>
    <row r="61" spans="1:21" s="184" customFormat="1">
      <c r="A61" s="157"/>
      <c r="B61" s="145"/>
      <c r="C61" s="160">
        <v>0</v>
      </c>
      <c r="D61" s="167"/>
      <c r="E61" s="157"/>
      <c r="F61" s="182">
        <v>0</v>
      </c>
      <c r="G61" s="157"/>
      <c r="I61" s="145"/>
      <c r="J61" s="145"/>
    </row>
    <row r="62" spans="1:21" s="184" customFormat="1">
      <c r="A62" s="157" t="s">
        <v>277</v>
      </c>
      <c r="B62" s="145"/>
      <c r="C62" s="160" t="e">
        <f>+#REF!</f>
        <v>#REF!</v>
      </c>
      <c r="D62" s="167"/>
      <c r="E62" s="157"/>
      <c r="F62" s="182">
        <f>'[59]Alimentazione CE Costi'!N609</f>
        <v>27030</v>
      </c>
      <c r="G62" s="157"/>
      <c r="I62" s="145"/>
      <c r="J62" s="145"/>
    </row>
    <row r="63" spans="1:21" s="184" customFormat="1">
      <c r="A63" s="157"/>
      <c r="B63" s="145"/>
      <c r="C63" s="160" t="e">
        <f>+#REF!</f>
        <v>#REF!</v>
      </c>
      <c r="D63" s="167"/>
      <c r="E63" s="157"/>
      <c r="F63" s="182">
        <f>'[59]Alimentazione CE Costi'!N620</f>
        <v>523</v>
      </c>
      <c r="G63" s="157"/>
      <c r="I63" s="145"/>
      <c r="J63" s="145"/>
    </row>
    <row r="64" spans="1:21" s="184" customFormat="1">
      <c r="A64" s="157" t="s">
        <v>278</v>
      </c>
      <c r="B64" s="145"/>
      <c r="C64" s="160" t="e">
        <f>+#REF!</f>
        <v>#REF!</v>
      </c>
      <c r="D64" s="167"/>
      <c r="E64" s="157"/>
      <c r="F64" s="182">
        <f>'[59]Alimentazione CE Costi'!N656</f>
        <v>14589</v>
      </c>
      <c r="G64" s="157"/>
      <c r="I64" s="145"/>
      <c r="J64" s="145"/>
    </row>
    <row r="65" spans="1:10" s="184" customFormat="1">
      <c r="A65" s="157"/>
      <c r="B65" s="145"/>
      <c r="C65" s="162" t="e">
        <f>+#REF!</f>
        <v>#REF!</v>
      </c>
      <c r="D65" s="160"/>
      <c r="E65" s="157"/>
      <c r="F65" s="183">
        <f>'[59]Alimentazione CE Costi'!N667</f>
        <v>0</v>
      </c>
      <c r="G65" s="157"/>
      <c r="I65" s="145"/>
      <c r="J65" s="145"/>
    </row>
    <row r="66" spans="1:10" s="184" customFormat="1">
      <c r="A66" s="157"/>
      <c r="B66" s="145"/>
      <c r="C66" s="160" t="e">
        <f>SUM(C58:C65)</f>
        <v>#REF!</v>
      </c>
      <c r="D66" s="160" t="e">
        <f>C66-H12</f>
        <v>#REF!</v>
      </c>
      <c r="E66" s="157" t="s">
        <v>386</v>
      </c>
      <c r="F66" s="160" t="e">
        <f>SUM(F58:F65)</f>
        <v>#REF!</v>
      </c>
      <c r="G66" s="160" t="e">
        <f>F66-(G14+G15+G16)</f>
        <v>#REF!</v>
      </c>
      <c r="H66" s="184" t="s">
        <v>353</v>
      </c>
      <c r="I66" s="145"/>
      <c r="J66" s="145"/>
    </row>
    <row r="67" spans="1:10" s="184" customFormat="1">
      <c r="A67" s="157"/>
      <c r="B67" s="145"/>
      <c r="C67" s="157"/>
      <c r="D67" s="157"/>
      <c r="E67" s="145"/>
      <c r="F67" s="145"/>
      <c r="G67" s="145"/>
      <c r="I67" s="145"/>
      <c r="J67" s="145"/>
    </row>
    <row r="68" spans="1:10" s="184" customFormat="1">
      <c r="A68" s="156" t="s">
        <v>325</v>
      </c>
      <c r="B68" s="145"/>
      <c r="C68" s="157"/>
      <c r="D68" s="157"/>
      <c r="E68" s="145"/>
      <c r="F68" s="145"/>
      <c r="G68" s="145" t="s">
        <v>384</v>
      </c>
      <c r="H68" s="184" t="s">
        <v>385</v>
      </c>
      <c r="I68" s="145"/>
      <c r="J68" s="145"/>
    </row>
    <row r="69" spans="1:10" s="184" customFormat="1">
      <c r="A69" s="157" t="s">
        <v>279</v>
      </c>
      <c r="B69" s="145"/>
      <c r="C69" s="160" t="e">
        <f>#REF!</f>
        <v>#REF!</v>
      </c>
      <c r="D69" s="157"/>
      <c r="E69" s="145"/>
      <c r="F69" s="167"/>
      <c r="G69" s="145">
        <v>18530.04</v>
      </c>
      <c r="H69" s="184">
        <v>-7728.13</v>
      </c>
      <c r="I69" s="145">
        <f>SUM(G69:H69)</f>
        <v>10801.91</v>
      </c>
      <c r="J69" s="145"/>
    </row>
    <row r="70" spans="1:10">
      <c r="A70" s="157"/>
      <c r="C70" s="162" t="e">
        <f>#REF!</f>
        <v>#REF!</v>
      </c>
      <c r="D70" s="157"/>
    </row>
    <row r="71" spans="1:10">
      <c r="A71" s="157"/>
      <c r="C71" s="182" t="e">
        <f>SUM(C69:C70)</f>
        <v>#REF!</v>
      </c>
      <c r="D71" s="266"/>
    </row>
    <row r="72" spans="1:10">
      <c r="A72" s="157"/>
      <c r="C72" s="157"/>
      <c r="D72" s="157"/>
    </row>
    <row r="73" spans="1:10">
      <c r="A73" s="157" t="s">
        <v>326</v>
      </c>
      <c r="C73" s="160" t="e">
        <f>+#REF!</f>
        <v>#REF!</v>
      </c>
      <c r="D73" s="157"/>
    </row>
    <row r="74" spans="1:10">
      <c r="A74" s="157"/>
      <c r="C74" s="162" t="e">
        <f>+#REF!</f>
        <v>#REF!</v>
      </c>
      <c r="D74" s="157"/>
    </row>
    <row r="75" spans="1:10">
      <c r="A75" s="157"/>
      <c r="C75" s="160" t="e">
        <f>SUM(C73:C74)</f>
        <v>#REF!</v>
      </c>
      <c r="D75" s="182" t="e">
        <f>C71+C75-H26-H30</f>
        <v>#REF!</v>
      </c>
      <c r="E75" s="145" t="s">
        <v>383</v>
      </c>
    </row>
    <row r="76" spans="1:10">
      <c r="A76" s="157"/>
      <c r="C76" s="160"/>
      <c r="D76" s="157"/>
    </row>
    <row r="77" spans="1:10">
      <c r="A77" s="156" t="s">
        <v>346</v>
      </c>
      <c r="C77" s="160"/>
      <c r="D77" s="157"/>
    </row>
    <row r="78" spans="1:10">
      <c r="A78" s="157" t="s">
        <v>276</v>
      </c>
      <c r="C78" s="160" t="e">
        <f>+#REF!</f>
        <v>#REF!</v>
      </c>
      <c r="D78" s="157"/>
    </row>
    <row r="79" spans="1:10">
      <c r="A79" s="157"/>
      <c r="C79" s="160" t="e">
        <f>+#REF!</f>
        <v>#REF!</v>
      </c>
      <c r="D79" s="157"/>
    </row>
    <row r="80" spans="1:10">
      <c r="A80" s="157" t="s">
        <v>277</v>
      </c>
      <c r="C80" s="160" t="e">
        <f>+#REF!</f>
        <v>#REF!</v>
      </c>
      <c r="D80" s="157"/>
    </row>
    <row r="81" spans="1:4">
      <c r="C81" s="160" t="e">
        <f>+#REF!</f>
        <v>#REF!</v>
      </c>
      <c r="D81" s="157"/>
    </row>
    <row r="82" spans="1:4">
      <c r="A82" s="157" t="s">
        <v>278</v>
      </c>
      <c r="C82" s="160" t="e">
        <f>+#REF!</f>
        <v>#REF!</v>
      </c>
      <c r="D82" s="157"/>
    </row>
    <row r="83" spans="1:4">
      <c r="C83" s="162" t="e">
        <f>+#REF!</f>
        <v>#REF!</v>
      </c>
      <c r="D83" s="157"/>
    </row>
    <row r="84" spans="1:4">
      <c r="C84" s="160" t="e">
        <f>SUM(C78:C83)</f>
        <v>#REF!</v>
      </c>
      <c r="D84" s="160" t="e">
        <f>C84-H43</f>
        <v>#REF!</v>
      </c>
    </row>
  </sheetData>
  <mergeCells count="4">
    <mergeCell ref="T24:T26"/>
    <mergeCell ref="T36:T40"/>
    <mergeCell ref="T49:T50"/>
    <mergeCell ref="U49:U50"/>
  </mergeCells>
  <pageMargins left="0.55118110236220474" right="0.43307086614173229" top="0.51181102362204722" bottom="0.43307086614173229" header="0.31496062992125984" footer="0.31496062992125984"/>
  <pageSetup paperSize="8" scale="8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0"/>
  <sheetViews>
    <sheetView topLeftCell="A13" workbookViewId="0">
      <selection activeCell="H79" sqref="H79"/>
    </sheetView>
  </sheetViews>
  <sheetFormatPr defaultColWidth="9.140625" defaultRowHeight="15"/>
  <cols>
    <col min="1" max="1" width="35.140625" style="150" bestFit="1" customWidth="1"/>
    <col min="2" max="2" width="13.85546875" style="150" customWidth="1"/>
    <col min="3" max="3" width="9.140625" style="150"/>
    <col min="4" max="4" width="9.5703125" style="150" bestFit="1" customWidth="1"/>
    <col min="5" max="5" width="16.28515625" style="150" customWidth="1"/>
    <col min="6" max="6" width="13" style="150" customWidth="1"/>
    <col min="7" max="7" width="11" style="150" customWidth="1"/>
    <col min="8" max="8" width="10.28515625" style="150" customWidth="1"/>
    <col min="9" max="9" width="15.28515625" style="150" customWidth="1"/>
    <col min="10" max="10" width="9.140625" style="150"/>
    <col min="11" max="11" width="10.5703125" style="150" bestFit="1" customWidth="1"/>
    <col min="12" max="12" width="9.140625" style="150"/>
    <col min="13" max="13" width="9.5703125" style="150" bestFit="1" customWidth="1"/>
    <col min="14" max="14" width="11.5703125" style="150" bestFit="1" customWidth="1"/>
    <col min="15" max="16384" width="9.140625" style="150"/>
  </cols>
  <sheetData>
    <row r="1" spans="1:5">
      <c r="B1" s="267">
        <v>2020</v>
      </c>
      <c r="E1" s="268">
        <v>2021</v>
      </c>
    </row>
    <row r="3" spans="1:5">
      <c r="A3" s="268" t="s">
        <v>248</v>
      </c>
      <c r="B3" s="269" t="e">
        <f>#REF!</f>
        <v>#REF!</v>
      </c>
      <c r="C3" s="268"/>
      <c r="D3" s="268"/>
      <c r="E3" s="269" t="e">
        <f>#REF!</f>
        <v>#REF!</v>
      </c>
    </row>
    <row r="4" spans="1:5">
      <c r="A4" s="268" t="s">
        <v>249</v>
      </c>
      <c r="B4" s="269" t="e">
        <f>#REF!</f>
        <v>#REF!</v>
      </c>
      <c r="C4" s="268"/>
      <c r="D4" s="268"/>
      <c r="E4" s="269" t="e">
        <f>#REF!</f>
        <v>#REF!</v>
      </c>
    </row>
    <row r="5" spans="1:5">
      <c r="A5" s="268" t="s">
        <v>250</v>
      </c>
      <c r="B5" s="269" t="e">
        <f>#REF!</f>
        <v>#REF!</v>
      </c>
      <c r="C5" s="268"/>
      <c r="D5" s="268"/>
      <c r="E5" s="269" t="e">
        <f>#REF!</f>
        <v>#REF!</v>
      </c>
    </row>
    <row r="7" spans="1:5">
      <c r="A7" s="268" t="s">
        <v>251</v>
      </c>
      <c r="B7" s="269" t="e">
        <f>#REF!</f>
        <v>#REF!</v>
      </c>
      <c r="C7" s="268"/>
      <c r="D7" s="268"/>
      <c r="E7" s="269" t="e">
        <f>#REF!</f>
        <v>#REF!</v>
      </c>
    </row>
    <row r="8" spans="1:5">
      <c r="A8" s="268" t="s">
        <v>252</v>
      </c>
      <c r="B8" s="269" t="e">
        <f>#REF!</f>
        <v>#REF!</v>
      </c>
      <c r="C8" s="268"/>
      <c r="D8" s="268"/>
      <c r="E8" s="269" t="e">
        <f>#REF!</f>
        <v>#REF!</v>
      </c>
    </row>
    <row r="10" spans="1:5">
      <c r="A10" s="268" t="s">
        <v>253</v>
      </c>
      <c r="B10" s="269" t="e">
        <f>#REF!</f>
        <v>#REF!</v>
      </c>
      <c r="C10" s="268"/>
      <c r="D10" s="268"/>
      <c r="E10" s="269" t="e">
        <f>#REF!</f>
        <v>#REF!</v>
      </c>
    </row>
    <row r="11" spans="1:5">
      <c r="A11" s="268" t="s">
        <v>254</v>
      </c>
      <c r="B11" s="269" t="e">
        <f>#REF!</f>
        <v>#REF!</v>
      </c>
      <c r="C11" s="268"/>
      <c r="D11" s="268"/>
      <c r="E11" s="269" t="e">
        <f>#REF!</f>
        <v>#REF!</v>
      </c>
    </row>
    <row r="13" spans="1:5">
      <c r="A13" s="268" t="s">
        <v>371</v>
      </c>
      <c r="B13" s="269" t="e">
        <f>#REF!</f>
        <v>#REF!</v>
      </c>
      <c r="C13" s="268"/>
      <c r="D13" s="268"/>
      <c r="E13" s="269" t="e">
        <f>#REF!</f>
        <v>#REF!</v>
      </c>
    </row>
    <row r="14" spans="1:5">
      <c r="A14" s="268" t="s">
        <v>255</v>
      </c>
      <c r="B14" s="269" t="e">
        <f>#REF!</f>
        <v>#REF!</v>
      </c>
      <c r="C14" s="268"/>
      <c r="D14" s="268"/>
      <c r="E14" s="269" t="e">
        <f>#REF!</f>
        <v>#REF!</v>
      </c>
    </row>
    <row r="16" spans="1:5">
      <c r="A16" s="268" t="s">
        <v>256</v>
      </c>
      <c r="B16" s="269" t="e">
        <f>#REF!</f>
        <v>#REF!</v>
      </c>
      <c r="C16" s="268"/>
      <c r="D16" s="268"/>
      <c r="E16" s="269" t="e">
        <f>#REF!</f>
        <v>#REF!</v>
      </c>
    </row>
    <row r="17" spans="1:8">
      <c r="A17" s="268" t="s">
        <v>257</v>
      </c>
      <c r="B17" s="269" t="e">
        <f>#REF!</f>
        <v>#REF!</v>
      </c>
      <c r="C17" s="268"/>
      <c r="D17" s="268"/>
      <c r="E17" s="269" t="e">
        <f>#REF!</f>
        <v>#REF!</v>
      </c>
    </row>
    <row r="19" spans="1:8">
      <c r="A19" s="268" t="s">
        <v>258</v>
      </c>
      <c r="B19" s="269" t="e">
        <f>#REF!</f>
        <v>#REF!</v>
      </c>
      <c r="C19" s="268"/>
      <c r="D19" s="268"/>
      <c r="E19" s="269" t="e">
        <f>#REF!</f>
        <v>#REF!</v>
      </c>
    </row>
    <row r="20" spans="1:8">
      <c r="A20" s="268" t="s">
        <v>259</v>
      </c>
      <c r="B20" s="269" t="e">
        <f>#REF!</f>
        <v>#REF!</v>
      </c>
      <c r="C20" s="268"/>
      <c r="D20" s="268"/>
      <c r="E20" s="269" t="e">
        <f>#REF!</f>
        <v>#REF!</v>
      </c>
    </row>
    <row r="21" spans="1:8">
      <c r="A21" s="268"/>
      <c r="B21" s="268"/>
      <c r="C21" s="268"/>
      <c r="D21" s="268"/>
      <c r="E21" s="268"/>
    </row>
    <row r="22" spans="1:8" s="268" customFormat="1">
      <c r="A22" s="268" t="s">
        <v>260</v>
      </c>
      <c r="B22" s="269" t="e">
        <f>#REF!</f>
        <v>#REF!</v>
      </c>
      <c r="E22" s="269" t="e">
        <f>#REF!</f>
        <v>#REF!</v>
      </c>
    </row>
    <row r="23" spans="1:8" s="268" customFormat="1">
      <c r="A23" s="268" t="s">
        <v>261</v>
      </c>
      <c r="B23" s="269" t="e">
        <f>#REF!</f>
        <v>#REF!</v>
      </c>
      <c r="E23" s="269" t="e">
        <f>#REF!</f>
        <v>#REF!</v>
      </c>
    </row>
    <row r="25" spans="1:8">
      <c r="A25" s="268" t="s">
        <v>262</v>
      </c>
      <c r="B25" s="269" t="e">
        <f>#REF!</f>
        <v>#REF!</v>
      </c>
      <c r="C25" s="268"/>
      <c r="D25" s="268"/>
      <c r="E25" s="269" t="e">
        <f>#REF!</f>
        <v>#REF!</v>
      </c>
    </row>
    <row r="26" spans="1:8">
      <c r="A26" s="268" t="s">
        <v>263</v>
      </c>
      <c r="B26" s="269" t="e">
        <f>#REF!</f>
        <v>#REF!</v>
      </c>
      <c r="C26" s="268"/>
      <c r="D26" s="268"/>
      <c r="E26" s="269" t="e">
        <f>#REF!</f>
        <v>#REF!</v>
      </c>
    </row>
    <row r="27" spans="1:8">
      <c r="A27" s="268"/>
      <c r="B27" s="268"/>
      <c r="C27" s="268"/>
      <c r="D27" s="268"/>
      <c r="E27" s="268"/>
    </row>
    <row r="29" spans="1:8">
      <c r="A29" s="268" t="s">
        <v>264</v>
      </c>
      <c r="B29" s="269" t="e">
        <f>SUM(B3:B26)</f>
        <v>#REF!</v>
      </c>
      <c r="E29" s="269" t="e">
        <f>SUM(E3:E26)</f>
        <v>#REF!</v>
      </c>
    </row>
    <row r="30" spans="1:8">
      <c r="A30" s="268" t="s">
        <v>265</v>
      </c>
      <c r="B30" s="269">
        <f>7224555.47+542874.11</f>
        <v>7767429.5800000001</v>
      </c>
      <c r="E30" s="269">
        <f>7151016.99+522801.29+3000+(50040.61+43828.77-25843.84)</f>
        <v>7744843.8200000003</v>
      </c>
    </row>
    <row r="31" spans="1:8">
      <c r="A31" s="268"/>
      <c r="B31" s="268"/>
    </row>
    <row r="32" spans="1:8">
      <c r="A32" s="268" t="s">
        <v>247</v>
      </c>
      <c r="B32" s="273" t="e">
        <f>B29-B30</f>
        <v>#REF!</v>
      </c>
      <c r="E32" s="288" t="e">
        <f>E29-E30</f>
        <v>#REF!</v>
      </c>
      <c r="F32" s="289"/>
      <c r="G32" s="289" t="s">
        <v>377</v>
      </c>
      <c r="H32" s="290">
        <v>28517.97</v>
      </c>
    </row>
    <row r="33" spans="1:14">
      <c r="E33" s="287"/>
      <c r="F33" s="291"/>
      <c r="G33" s="291"/>
      <c r="H33" s="292">
        <v>7839.59</v>
      </c>
      <c r="I33" s="150" t="s">
        <v>378</v>
      </c>
    </row>
    <row r="37" spans="1:14">
      <c r="A37" s="268" t="s">
        <v>266</v>
      </c>
      <c r="B37" s="269" t="e">
        <f>'Preventivo 2021'!#REF!</f>
        <v>#REF!</v>
      </c>
      <c r="E37" s="271">
        <f>'Preventivo 2021'!D67</f>
        <v>36381717</v>
      </c>
      <c r="I37" s="294">
        <f>36048126.93+14568.66</f>
        <v>36062695.589999996</v>
      </c>
      <c r="J37" s="152"/>
    </row>
    <row r="38" spans="1:14">
      <c r="A38" s="270"/>
      <c r="B38" s="153"/>
      <c r="I38" s="293"/>
      <c r="J38" s="147"/>
      <c r="K38" s="147"/>
      <c r="L38" s="147"/>
      <c r="M38" s="147"/>
    </row>
    <row r="39" spans="1:14">
      <c r="A39" s="268" t="s">
        <v>376</v>
      </c>
      <c r="B39" s="269">
        <f>+B51+B58</f>
        <v>36512995.501449667</v>
      </c>
      <c r="D39" s="151"/>
      <c r="E39" s="272">
        <f>26579636.31+7151016.99+F39-28517.97-7839.59+14568+1060+286.86+(319021.6)</f>
        <v>36381717.189999998</v>
      </c>
      <c r="F39" s="271">
        <f>1628929.59+200754.11+466007.95+56793.34</f>
        <v>2352484.9900000002</v>
      </c>
      <c r="G39" s="268" t="s">
        <v>370</v>
      </c>
      <c r="I39" s="155">
        <f>+I37-E39</f>
        <v>-319021.60000000149</v>
      </c>
      <c r="J39" s="147"/>
      <c r="K39" s="155"/>
      <c r="L39" s="147"/>
      <c r="M39" s="155"/>
      <c r="N39" s="152"/>
    </row>
    <row r="40" spans="1:14">
      <c r="E40" s="268"/>
      <c r="F40" s="271">
        <f>138131.14+17064.1</f>
        <v>155195.24000000002</v>
      </c>
      <c r="G40" s="268" t="s">
        <v>107</v>
      </c>
      <c r="I40" s="155"/>
      <c r="J40" s="147"/>
      <c r="K40" s="155"/>
      <c r="L40" s="147"/>
      <c r="M40" s="147"/>
    </row>
    <row r="41" spans="1:14">
      <c r="A41" s="268" t="s">
        <v>247</v>
      </c>
      <c r="B41" s="273" t="e">
        <f>B37-B39</f>
        <v>#REF!</v>
      </c>
      <c r="E41" s="273">
        <f>E37-E39</f>
        <v>-0.18999999761581421</v>
      </c>
      <c r="F41" s="274">
        <v>0</v>
      </c>
      <c r="G41" s="268" t="s">
        <v>268</v>
      </c>
      <c r="I41" s="155"/>
      <c r="J41" s="147"/>
      <c r="K41" s="147"/>
      <c r="L41" s="147"/>
      <c r="M41" s="147"/>
    </row>
    <row r="42" spans="1:14">
      <c r="F42" s="271">
        <f>SUM(F39:F41)</f>
        <v>2507680.2300000004</v>
      </c>
      <c r="G42" s="268"/>
      <c r="I42" s="155"/>
      <c r="J42" s="147"/>
      <c r="K42" s="155"/>
      <c r="L42" s="147"/>
      <c r="M42" s="147"/>
    </row>
    <row r="43" spans="1:14">
      <c r="E43" s="152"/>
    </row>
    <row r="44" spans="1:14">
      <c r="A44" s="147"/>
      <c r="B44" s="148"/>
      <c r="F44" s="151"/>
    </row>
    <row r="45" spans="1:14">
      <c r="A45" s="147"/>
      <c r="B45" s="148"/>
      <c r="E45" s="152"/>
    </row>
    <row r="46" spans="1:14">
      <c r="A46" s="147"/>
      <c r="B46" s="147"/>
    </row>
    <row r="47" spans="1:14">
      <c r="A47" s="147"/>
      <c r="B47" s="148"/>
    </row>
    <row r="48" spans="1:14">
      <c r="A48" s="275" t="s">
        <v>267</v>
      </c>
      <c r="B48" s="276">
        <f>26957585.42+7224555.47</f>
        <v>34182140.890000001</v>
      </c>
      <c r="C48" s="268"/>
    </row>
    <row r="49" spans="1:3">
      <c r="A49" s="277"/>
      <c r="B49" s="278"/>
      <c r="C49" s="279"/>
    </row>
    <row r="50" spans="1:3">
      <c r="A50" s="277"/>
      <c r="B50" s="280"/>
      <c r="C50" s="279"/>
    </row>
    <row r="51" spans="1:3">
      <c r="A51" s="277"/>
      <c r="B51" s="281">
        <f>SUM(B48:B50)</f>
        <v>34182140.890000001</v>
      </c>
      <c r="C51" s="268"/>
    </row>
    <row r="52" spans="1:3">
      <c r="A52" s="149"/>
      <c r="B52" s="154"/>
    </row>
    <row r="53" spans="1:3">
      <c r="A53" s="149"/>
      <c r="B53" s="282"/>
    </row>
    <row r="54" spans="1:3">
      <c r="A54" s="283" t="s">
        <v>372</v>
      </c>
      <c r="B54" s="284">
        <v>1297417.5599999998</v>
      </c>
    </row>
    <row r="55" spans="1:3">
      <c r="A55" s="283" t="s">
        <v>335</v>
      </c>
      <c r="B55" s="284">
        <v>289808.8266666666</v>
      </c>
    </row>
    <row r="56" spans="1:3">
      <c r="A56" s="283" t="s">
        <v>338</v>
      </c>
      <c r="B56" s="284">
        <v>200754.11</v>
      </c>
    </row>
    <row r="57" spans="1:3">
      <c r="A57" s="149"/>
      <c r="B57" s="285">
        <v>542874.11478299997</v>
      </c>
      <c r="C57" s="268" t="s">
        <v>373</v>
      </c>
    </row>
    <row r="58" spans="1:3">
      <c r="A58" s="286" t="s">
        <v>374</v>
      </c>
      <c r="B58" s="284">
        <f>SUM(B54:B57)</f>
        <v>2330854.6114496663</v>
      </c>
    </row>
    <row r="59" spans="1:3">
      <c r="A59" s="149"/>
      <c r="B59" s="154"/>
    </row>
    <row r="60" spans="1:3">
      <c r="A60" s="287" t="s">
        <v>375</v>
      </c>
      <c r="B60" s="285">
        <f>B51+B58</f>
        <v>36512995.501449667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65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325" t="s">
        <v>243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2" ht="13.5" thickBot="1"/>
    <row r="3" spans="1:12" ht="16.899999999999999" customHeight="1" thickTop="1">
      <c r="A3" s="316" t="s">
        <v>146</v>
      </c>
      <c r="B3" s="114"/>
      <c r="C3" s="319" t="s">
        <v>147</v>
      </c>
      <c r="D3" s="315" t="s">
        <v>141</v>
      </c>
      <c r="E3" s="315" t="s">
        <v>142</v>
      </c>
      <c r="F3" s="318" t="s">
        <v>143</v>
      </c>
      <c r="G3" s="318"/>
      <c r="H3" s="326" t="s">
        <v>138</v>
      </c>
      <c r="I3" s="315" t="s">
        <v>139</v>
      </c>
      <c r="J3" s="315" t="s">
        <v>140</v>
      </c>
      <c r="K3" s="315" t="s">
        <v>136</v>
      </c>
      <c r="L3" s="315" t="s">
        <v>137</v>
      </c>
    </row>
    <row r="4" spans="1:12" ht="93" customHeight="1">
      <c r="A4" s="317"/>
      <c r="B4" s="115"/>
      <c r="C4" s="320"/>
      <c r="D4" s="315"/>
      <c r="E4" s="315"/>
      <c r="F4" s="315" t="s">
        <v>144</v>
      </c>
      <c r="G4" s="315" t="s">
        <v>145</v>
      </c>
      <c r="H4" s="326"/>
      <c r="I4" s="315"/>
      <c r="J4" s="315"/>
      <c r="K4" s="315"/>
      <c r="L4" s="315"/>
    </row>
    <row r="5" spans="1:12" ht="15.75">
      <c r="A5" s="67" t="s">
        <v>148</v>
      </c>
      <c r="B5" s="116"/>
      <c r="C5" s="321"/>
      <c r="D5" s="315"/>
      <c r="E5" s="315"/>
      <c r="F5" s="315"/>
      <c r="G5" s="315"/>
      <c r="H5" s="326"/>
      <c r="I5" s="315"/>
      <c r="J5" s="315"/>
      <c r="K5" s="315"/>
      <c r="L5" s="315"/>
    </row>
    <row r="6" spans="1:12" ht="25.5">
      <c r="A6" s="68" t="s">
        <v>149</v>
      </c>
      <c r="B6" s="117" t="s">
        <v>150</v>
      </c>
      <c r="C6" s="96" t="s">
        <v>151</v>
      </c>
      <c r="D6" s="102" t="e">
        <f>+#REF!</f>
        <v>#REF!</v>
      </c>
      <c r="E6" s="102" t="e">
        <f>+#REF!</f>
        <v>#REF!</v>
      </c>
      <c r="F6" s="102" t="e">
        <f>+#REF!</f>
        <v>#REF!</v>
      </c>
      <c r="G6" s="102" t="e">
        <f>+#REF!</f>
        <v>#REF!</v>
      </c>
      <c r="H6" s="102" t="e">
        <f>+#REF!</f>
        <v>#REF!</v>
      </c>
      <c r="I6" s="102" t="e">
        <f>+#REF!</f>
        <v>#REF!</v>
      </c>
      <c r="J6" s="102" t="e">
        <f>+#REF!</f>
        <v>#REF!</v>
      </c>
      <c r="K6" s="102" t="e">
        <f>+#REF!</f>
        <v>#REF!</v>
      </c>
      <c r="L6" s="102" t="e">
        <f>+#REF!</f>
        <v>#REF!</v>
      </c>
    </row>
    <row r="7" spans="1:12" ht="25.5">
      <c r="A7" s="69" t="s">
        <v>152</v>
      </c>
      <c r="B7" s="118">
        <f>+B6+1</f>
        <v>2</v>
      </c>
      <c r="C7" s="97" t="s">
        <v>119</v>
      </c>
      <c r="D7" s="102" t="e">
        <f>+#REF!</f>
        <v>#REF!</v>
      </c>
      <c r="E7" s="102" t="e">
        <f>+#REF!</f>
        <v>#REF!</v>
      </c>
      <c r="F7" s="102" t="e">
        <f>+#REF!</f>
        <v>#REF!</v>
      </c>
      <c r="G7" s="102" t="e">
        <f>+#REF!</f>
        <v>#REF!</v>
      </c>
      <c r="H7" s="102" t="e">
        <f>+#REF!</f>
        <v>#REF!</v>
      </c>
      <c r="I7" s="102" t="e">
        <f>+#REF!</f>
        <v>#REF!</v>
      </c>
      <c r="J7" s="102" t="e">
        <f>+#REF!</f>
        <v>#REF!</v>
      </c>
      <c r="K7" s="102" t="e">
        <f>+#REF!</f>
        <v>#REF!</v>
      </c>
      <c r="L7" s="102" t="e">
        <f>+#REF!</f>
        <v>#REF!</v>
      </c>
    </row>
    <row r="8" spans="1:12">
      <c r="A8" s="69" t="s">
        <v>153</v>
      </c>
      <c r="B8" s="118">
        <f t="shared" ref="B8:B18" si="0">+B7+1</f>
        <v>3</v>
      </c>
      <c r="C8" s="97" t="s">
        <v>117</v>
      </c>
      <c r="D8" s="102" t="e">
        <f>+#REF!</f>
        <v>#REF!</v>
      </c>
      <c r="E8" s="102" t="e">
        <f>+#REF!</f>
        <v>#REF!</v>
      </c>
      <c r="F8" s="102" t="e">
        <f>+#REF!</f>
        <v>#REF!</v>
      </c>
      <c r="G8" s="102" t="e">
        <f>+#REF!</f>
        <v>#REF!</v>
      </c>
      <c r="H8" s="102" t="e">
        <f>+#REF!</f>
        <v>#REF!</v>
      </c>
      <c r="I8" s="102" t="e">
        <f>+#REF!</f>
        <v>#REF!</v>
      </c>
      <c r="J8" s="102" t="e">
        <f>+#REF!</f>
        <v>#REF!</v>
      </c>
      <c r="K8" s="102" t="e">
        <f>+#REF!</f>
        <v>#REF!</v>
      </c>
      <c r="L8" s="102" t="e">
        <f>+#REF!</f>
        <v>#REF!</v>
      </c>
    </row>
    <row r="9" spans="1:12">
      <c r="A9" s="69" t="s">
        <v>154</v>
      </c>
      <c r="B9" s="118">
        <f t="shared" si="0"/>
        <v>4</v>
      </c>
      <c r="C9" s="97" t="s">
        <v>118</v>
      </c>
      <c r="D9" s="102" t="e">
        <f>+#REF!</f>
        <v>#REF!</v>
      </c>
      <c r="E9" s="102" t="e">
        <f>+#REF!</f>
        <v>#REF!</v>
      </c>
      <c r="F9" s="102" t="e">
        <f>+#REF!</f>
        <v>#REF!</v>
      </c>
      <c r="G9" s="102" t="e">
        <f>+#REF!</f>
        <v>#REF!</v>
      </c>
      <c r="H9" s="102" t="e">
        <f>+#REF!</f>
        <v>#REF!</v>
      </c>
      <c r="I9" s="102" t="e">
        <f>+#REF!</f>
        <v>#REF!</v>
      </c>
      <c r="J9" s="102" t="e">
        <f>+#REF!</f>
        <v>#REF!</v>
      </c>
      <c r="K9" s="102" t="e">
        <f>+#REF!</f>
        <v>#REF!</v>
      </c>
      <c r="L9" s="102" t="e">
        <f>+#REF!</f>
        <v>#REF!</v>
      </c>
    </row>
    <row r="10" spans="1:12" ht="25.5">
      <c r="A10" s="70" t="s">
        <v>155</v>
      </c>
      <c r="B10" s="118">
        <f t="shared" si="0"/>
        <v>5</v>
      </c>
      <c r="C10" s="97" t="s">
        <v>121</v>
      </c>
      <c r="D10" s="102" t="e">
        <f>+#REF!</f>
        <v>#REF!</v>
      </c>
      <c r="E10" s="102" t="e">
        <f>+#REF!</f>
        <v>#REF!</v>
      </c>
      <c r="F10" s="102" t="e">
        <f>+#REF!</f>
        <v>#REF!</v>
      </c>
      <c r="G10" s="102" t="e">
        <f>+#REF!</f>
        <v>#REF!</v>
      </c>
      <c r="H10" s="102" t="e">
        <f>+#REF!</f>
        <v>#REF!</v>
      </c>
      <c r="I10" s="102" t="e">
        <f>+#REF!</f>
        <v>#REF!</v>
      </c>
      <c r="J10" s="102" t="e">
        <f>+#REF!</f>
        <v>#REF!</v>
      </c>
      <c r="K10" s="102" t="e">
        <f>+#REF!</f>
        <v>#REF!</v>
      </c>
      <c r="L10" s="102" t="e">
        <f>+#REF!</f>
        <v>#REF!</v>
      </c>
    </row>
    <row r="11" spans="1:12" ht="25.5">
      <c r="A11" s="70" t="s">
        <v>156</v>
      </c>
      <c r="B11" s="118">
        <f t="shared" si="0"/>
        <v>6</v>
      </c>
      <c r="C11" s="97" t="s">
        <v>157</v>
      </c>
      <c r="D11" s="102" t="e">
        <f>+#REF!-'ce art. 44'!D8-'ce art. 44'!D9+#REF!+#REF!</f>
        <v>#REF!</v>
      </c>
      <c r="E11" s="102" t="e">
        <f>+#REF!-'ce art. 44'!E8-'ce art. 44'!E9+#REF!+#REF!</f>
        <v>#REF!</v>
      </c>
      <c r="F11" s="102" t="e">
        <f>+#REF!-'ce art. 44'!F8-'ce art. 44'!F9+#REF!+#REF!</f>
        <v>#REF!</v>
      </c>
      <c r="G11" s="102" t="e">
        <f>+#REF!-'ce art. 44'!G8-'ce art. 44'!G9+#REF!+#REF!</f>
        <v>#REF!</v>
      </c>
      <c r="H11" s="102" t="e">
        <f>+#REF!-'ce art. 44'!H8-'ce art. 44'!H9+#REF!+#REF!</f>
        <v>#REF!</v>
      </c>
      <c r="I11" s="102" t="e">
        <f>+#REF!-'ce art. 44'!I8-'ce art. 44'!I9+#REF!+#REF!</f>
        <v>#REF!</v>
      </c>
      <c r="J11" s="102" t="e">
        <f>+#REF!-'ce art. 44'!J8-'ce art. 44'!J9+#REF!+#REF!</f>
        <v>#REF!</v>
      </c>
      <c r="K11" s="102" t="e">
        <f>+#REF!-'ce art. 44'!K8-'ce art. 44'!K9+#REF!+#REF!</f>
        <v>#REF!</v>
      </c>
      <c r="L11" s="102" t="e">
        <f>+#REF!-'ce art. 44'!L8-'ce art. 44'!L9+#REF!+#REF!</f>
        <v>#REF!</v>
      </c>
    </row>
    <row r="12" spans="1:12">
      <c r="A12" s="70" t="s">
        <v>158</v>
      </c>
      <c r="B12" s="118">
        <f t="shared" si="0"/>
        <v>7</v>
      </c>
      <c r="C12" s="97" t="s">
        <v>124</v>
      </c>
      <c r="D12" s="102" t="e">
        <f>+#REF!</f>
        <v>#REF!</v>
      </c>
      <c r="E12" s="102" t="e">
        <f>+#REF!</f>
        <v>#REF!</v>
      </c>
      <c r="F12" s="102" t="e">
        <f>+#REF!</f>
        <v>#REF!</v>
      </c>
      <c r="G12" s="102" t="e">
        <f>+#REF!</f>
        <v>#REF!</v>
      </c>
      <c r="H12" s="102" t="e">
        <f>+#REF!</f>
        <v>#REF!</v>
      </c>
      <c r="I12" s="102" t="e">
        <f>+#REF!</f>
        <v>#REF!</v>
      </c>
      <c r="J12" s="102" t="e">
        <f>+#REF!</f>
        <v>#REF!</v>
      </c>
      <c r="K12" s="102" t="e">
        <f>+#REF!</f>
        <v>#REF!</v>
      </c>
      <c r="L12" s="102" t="e">
        <f>+#REF!</f>
        <v>#REF!</v>
      </c>
    </row>
    <row r="13" spans="1:12">
      <c r="A13" s="70" t="s">
        <v>159</v>
      </c>
      <c r="B13" s="118">
        <f t="shared" si="0"/>
        <v>8</v>
      </c>
      <c r="C13" s="98" t="s">
        <v>123</v>
      </c>
      <c r="D13" s="102" t="e">
        <f>+#REF!</f>
        <v>#REF!</v>
      </c>
      <c r="E13" s="102" t="e">
        <f>+#REF!</f>
        <v>#REF!</v>
      </c>
      <c r="F13" s="102" t="e">
        <f>+#REF!</f>
        <v>#REF!</v>
      </c>
      <c r="G13" s="102" t="e">
        <f>+#REF!</f>
        <v>#REF!</v>
      </c>
      <c r="H13" s="102" t="e">
        <f>+#REF!</f>
        <v>#REF!</v>
      </c>
      <c r="I13" s="102" t="e">
        <f>+#REF!</f>
        <v>#REF!</v>
      </c>
      <c r="J13" s="102" t="e">
        <f>+#REF!</f>
        <v>#REF!</v>
      </c>
      <c r="K13" s="102" t="e">
        <f>+#REF!</f>
        <v>#REF!</v>
      </c>
      <c r="L13" s="102" t="e">
        <f>+#REF!</f>
        <v>#REF!</v>
      </c>
    </row>
    <row r="14" spans="1:12" ht="66.599999999999994" customHeight="1">
      <c r="A14" s="70" t="s">
        <v>160</v>
      </c>
      <c r="B14" s="118">
        <f t="shared" si="0"/>
        <v>9</v>
      </c>
      <c r="C14" s="99" t="s">
        <v>161</v>
      </c>
      <c r="D14" s="102" t="e">
        <f>#REF!+#REF!+#REF!+#REF!+#REF!+#REF!+#REF!+#REF!+#REF!+#REF!+#REF!+#REF!+#REF!+#REF!+#REF!</f>
        <v>#REF!</v>
      </c>
      <c r="E14" s="102" t="e">
        <f>#REF!+#REF!+#REF!+#REF!+#REF!+#REF!+#REF!+#REF!+#REF!+#REF!+#REF!+#REF!+#REF!+#REF!+#REF!</f>
        <v>#REF!</v>
      </c>
      <c r="F14" s="102" t="e">
        <f>#REF!+#REF!+#REF!+#REF!+#REF!+#REF!+#REF!+#REF!+#REF!+#REF!+#REF!+#REF!+#REF!+#REF!+#REF!</f>
        <v>#REF!</v>
      </c>
      <c r="G14" s="102" t="e">
        <f>#REF!+#REF!+#REF!+#REF!+#REF!+#REF!+#REF!+#REF!+#REF!+#REF!+#REF!+#REF!+#REF!+#REF!+#REF!</f>
        <v>#REF!</v>
      </c>
      <c r="H14" s="102" t="e">
        <f>#REF!+#REF!+#REF!+#REF!+#REF!+#REF!+#REF!+#REF!+#REF!+#REF!+#REF!+#REF!+#REF!+#REF!+#REF!</f>
        <v>#REF!</v>
      </c>
      <c r="I14" s="102" t="e">
        <f>#REF!+#REF!+#REF!+#REF!+#REF!+#REF!+#REF!+#REF!+#REF!+#REF!+#REF!+#REF!+#REF!+#REF!+#REF!</f>
        <v>#REF!</v>
      </c>
      <c r="J14" s="102" t="e">
        <f>#REF!+#REF!+#REF!+#REF!+#REF!+#REF!+#REF!+#REF!+#REF!+#REF!+#REF!+#REF!+#REF!+#REF!+#REF!</f>
        <v>#REF!</v>
      </c>
      <c r="K14" s="102" t="e">
        <f>#REF!+#REF!+#REF!+#REF!+#REF!+#REF!+#REF!+#REF!+#REF!+#REF!+#REF!+#REF!+#REF!+#REF!+#REF!</f>
        <v>#REF!</v>
      </c>
      <c r="L14" s="102" t="e">
        <f>#REF!+#REF!+#REF!+#REF!+#REF!+#REF!+#REF!+#REF!+#REF!+#REF!+#REF!+#REF!+#REF!+#REF!+#REF!</f>
        <v>#REF!</v>
      </c>
    </row>
    <row r="15" spans="1:12" ht="25.5">
      <c r="A15" s="71" t="s">
        <v>162</v>
      </c>
      <c r="B15" s="118">
        <f t="shared" si="0"/>
        <v>10</v>
      </c>
      <c r="C15" s="97" t="s">
        <v>120</v>
      </c>
      <c r="D15" s="102" t="e">
        <f>+#REF!</f>
        <v>#REF!</v>
      </c>
      <c r="E15" s="102" t="e">
        <f>+#REF!</f>
        <v>#REF!</v>
      </c>
      <c r="F15" s="102" t="e">
        <f>+#REF!</f>
        <v>#REF!</v>
      </c>
      <c r="G15" s="102" t="e">
        <f>+#REF!</f>
        <v>#REF!</v>
      </c>
      <c r="H15" s="102" t="e">
        <f>+#REF!</f>
        <v>#REF!</v>
      </c>
      <c r="I15" s="102" t="e">
        <f>+#REF!</f>
        <v>#REF!</v>
      </c>
      <c r="J15" s="102" t="e">
        <f>+#REF!</f>
        <v>#REF!</v>
      </c>
      <c r="K15" s="102" t="e">
        <f>+#REF!</f>
        <v>#REF!</v>
      </c>
      <c r="L15" s="102" t="e">
        <f>+#REF!</f>
        <v>#REF!</v>
      </c>
    </row>
    <row r="16" spans="1:12">
      <c r="A16" s="70" t="s">
        <v>163</v>
      </c>
      <c r="B16" s="118">
        <f t="shared" si="0"/>
        <v>11</v>
      </c>
      <c r="C16" s="97" t="s">
        <v>164</v>
      </c>
      <c r="D16" s="102" t="e">
        <f>+#REF!+#REF!</f>
        <v>#REF!</v>
      </c>
      <c r="E16" s="102" t="e">
        <f>+#REF!+#REF!</f>
        <v>#REF!</v>
      </c>
      <c r="F16" s="102" t="e">
        <f>+#REF!+#REF!</f>
        <v>#REF!</v>
      </c>
      <c r="G16" s="102" t="e">
        <f>+#REF!+#REF!</f>
        <v>#REF!</v>
      </c>
      <c r="H16" s="102" t="e">
        <f>+#REF!+#REF!</f>
        <v>#REF!</v>
      </c>
      <c r="I16" s="102" t="e">
        <f>+#REF!+#REF!</f>
        <v>#REF!</v>
      </c>
      <c r="J16" s="102" t="e">
        <f>+#REF!+#REF!</f>
        <v>#REF!</v>
      </c>
      <c r="K16" s="102" t="e">
        <f>+#REF!+#REF!</f>
        <v>#REF!</v>
      </c>
      <c r="L16" s="102" t="e">
        <f>+#REF!+#REF!</f>
        <v>#REF!</v>
      </c>
    </row>
    <row r="17" spans="1:12">
      <c r="A17" s="72" t="s">
        <v>165</v>
      </c>
      <c r="B17" s="118">
        <f>+B16+1</f>
        <v>12</v>
      </c>
      <c r="C17" s="99" t="s">
        <v>122</v>
      </c>
      <c r="D17" s="102" t="e">
        <f>+#REF!</f>
        <v>#REF!</v>
      </c>
      <c r="E17" s="102" t="e">
        <f>+#REF!</f>
        <v>#REF!</v>
      </c>
      <c r="F17" s="102" t="e">
        <f>+#REF!</f>
        <v>#REF!</v>
      </c>
      <c r="G17" s="102" t="e">
        <f>+#REF!</f>
        <v>#REF!</v>
      </c>
      <c r="H17" s="102" t="e">
        <f>+#REF!</f>
        <v>#REF!</v>
      </c>
      <c r="I17" s="102" t="e">
        <f>+#REF!</f>
        <v>#REF!</v>
      </c>
      <c r="J17" s="102" t="e">
        <f>+#REF!</f>
        <v>#REF!</v>
      </c>
      <c r="K17" s="102" t="e">
        <f>+#REF!</f>
        <v>#REF!</v>
      </c>
      <c r="L17" s="102" t="e">
        <f>+#REF!</f>
        <v>#REF!</v>
      </c>
    </row>
    <row r="18" spans="1:12" ht="65.650000000000006" customHeight="1">
      <c r="A18" s="73" t="s">
        <v>166</v>
      </c>
      <c r="B18" s="119">
        <f t="shared" si="0"/>
        <v>13</v>
      </c>
      <c r="C18" s="100" t="s">
        <v>167</v>
      </c>
      <c r="D18" s="102" t="e">
        <f>+#REF!+#REF!+#REF!+#REF!+#REF!+#REF!+#REF!+#REF!+#REF!+#REF!+#REF!+#REF!+#REF!+#REF!</f>
        <v>#REF!</v>
      </c>
      <c r="E18" s="102" t="e">
        <f>+#REF!+#REF!+#REF!+#REF!+#REF!+#REF!+#REF!+#REF!+#REF!+#REF!+#REF!+#REF!+#REF!+#REF!</f>
        <v>#REF!</v>
      </c>
      <c r="F18" s="102" t="e">
        <f>+#REF!+#REF!+#REF!+#REF!+#REF!+#REF!+#REF!+#REF!+#REF!+#REF!+#REF!+#REF!+#REF!+#REF!</f>
        <v>#REF!</v>
      </c>
      <c r="G18" s="102" t="e">
        <f>+#REF!+#REF!+#REF!+#REF!+#REF!+#REF!+#REF!+#REF!+#REF!+#REF!+#REF!+#REF!+#REF!+#REF!</f>
        <v>#REF!</v>
      </c>
      <c r="H18" s="102" t="e">
        <f>+#REF!+#REF!+#REF!+#REF!+#REF!+#REF!+#REF!+#REF!+#REF!+#REF!+#REF!+#REF!+#REF!+#REF!</f>
        <v>#REF!</v>
      </c>
      <c r="I18" s="102" t="e">
        <f>+#REF!+#REF!+#REF!+#REF!+#REF!+#REF!+#REF!+#REF!+#REF!+#REF!+#REF!+#REF!+#REF!+#REF!</f>
        <v>#REF!</v>
      </c>
      <c r="J18" s="102" t="e">
        <f>+#REF!+#REF!+#REF!+#REF!+#REF!+#REF!+#REF!+#REF!+#REF!+#REF!+#REF!+#REF!+#REF!+#REF!</f>
        <v>#REF!</v>
      </c>
      <c r="K18" s="102" t="e">
        <f>+#REF!+#REF!+#REF!+#REF!+#REF!+#REF!+#REF!+#REF!+#REF!+#REF!+#REF!+#REF!+#REF!+#REF!</f>
        <v>#REF!</v>
      </c>
      <c r="L18" s="102" t="e">
        <f>+#REF!+#REF!+#REF!+#REF!+#REF!+#REF!+#REF!+#REF!+#REF!+#REF!+#REF!+#REF!+#REF!+#REF!</f>
        <v>#REF!</v>
      </c>
    </row>
    <row r="19" spans="1:12" ht="34.5" thickBot="1">
      <c r="A19" s="74" t="s">
        <v>168</v>
      </c>
      <c r="B19" s="120" t="s">
        <v>169</v>
      </c>
      <c r="C19" s="101"/>
      <c r="D19" s="102" t="e">
        <f>D6+D7+D8+D9+D10+D11+D12+D13+D14+D15+D16+D17+D18</f>
        <v>#REF!</v>
      </c>
      <c r="E19" s="102" t="e">
        <f t="shared" ref="E19:L19" si="1">E6+E7+E8+E9+E10+E11+E12+E13+E14+E15+E16+E17+E18</f>
        <v>#REF!</v>
      </c>
      <c r="F19" s="102" t="e">
        <f t="shared" si="1"/>
        <v>#REF!</v>
      </c>
      <c r="G19" s="102" t="e">
        <f t="shared" si="1"/>
        <v>#REF!</v>
      </c>
      <c r="H19" s="102" t="e">
        <f t="shared" si="1"/>
        <v>#REF!</v>
      </c>
      <c r="I19" s="102" t="e">
        <f t="shared" si="1"/>
        <v>#REF!</v>
      </c>
      <c r="J19" s="102" t="e">
        <f t="shared" si="1"/>
        <v>#REF!</v>
      </c>
      <c r="K19" s="102" t="e">
        <f t="shared" si="1"/>
        <v>#REF!</v>
      </c>
      <c r="L19" s="102" t="e">
        <f t="shared" si="1"/>
        <v>#REF!</v>
      </c>
    </row>
    <row r="20" spans="1:12" ht="13.5" thickTop="1">
      <c r="A20" s="75"/>
      <c r="B20" s="121"/>
      <c r="C20" s="76"/>
    </row>
    <row r="21" spans="1:12" ht="13.5" thickBot="1">
      <c r="A21" s="77"/>
      <c r="B21" s="122"/>
      <c r="C21" s="78"/>
    </row>
    <row r="22" spans="1:12" ht="23.65" customHeight="1" thickTop="1">
      <c r="A22" s="316" t="s">
        <v>170</v>
      </c>
      <c r="B22" s="114"/>
      <c r="C22" s="322" t="s">
        <v>147</v>
      </c>
      <c r="D22" s="315" t="s">
        <v>141</v>
      </c>
      <c r="E22" s="315" t="s">
        <v>142</v>
      </c>
      <c r="F22" s="318" t="s">
        <v>143</v>
      </c>
      <c r="G22" s="318"/>
      <c r="H22" s="326" t="s">
        <v>138</v>
      </c>
      <c r="I22" s="315" t="s">
        <v>139</v>
      </c>
      <c r="J22" s="315" t="s">
        <v>140</v>
      </c>
      <c r="K22" s="315" t="s">
        <v>136</v>
      </c>
      <c r="L22" s="315" t="s">
        <v>137</v>
      </c>
    </row>
    <row r="23" spans="1:12" ht="28.9" customHeight="1">
      <c r="A23" s="317"/>
      <c r="B23" s="115"/>
      <c r="C23" s="323"/>
      <c r="D23" s="315"/>
      <c r="E23" s="315"/>
      <c r="F23" s="315" t="s">
        <v>144</v>
      </c>
      <c r="G23" s="315" t="s">
        <v>145</v>
      </c>
      <c r="H23" s="326"/>
      <c r="I23" s="315"/>
      <c r="J23" s="315"/>
      <c r="K23" s="315"/>
      <c r="L23" s="315"/>
    </row>
    <row r="24" spans="1:12" ht="28.15" customHeight="1">
      <c r="A24" s="67" t="s">
        <v>148</v>
      </c>
      <c r="B24" s="123"/>
      <c r="C24" s="324"/>
      <c r="D24" s="315"/>
      <c r="E24" s="315"/>
      <c r="F24" s="315"/>
      <c r="G24" s="315"/>
      <c r="H24" s="326"/>
      <c r="I24" s="315"/>
      <c r="J24" s="315"/>
      <c r="K24" s="315"/>
      <c r="L24" s="315"/>
    </row>
    <row r="25" spans="1:12" ht="22.5">
      <c r="A25" s="79" t="s">
        <v>171</v>
      </c>
      <c r="B25" s="124" t="s">
        <v>172</v>
      </c>
      <c r="C25" s="103"/>
      <c r="D25" s="102" t="e">
        <f>+D26+D27+D28+D29+D30</f>
        <v>#REF!</v>
      </c>
      <c r="E25" s="102" t="e">
        <f t="shared" ref="E25:L25" si="2">+E26+E27+E28+E29+E30</f>
        <v>#REF!</v>
      </c>
      <c r="F25" s="102" t="e">
        <f t="shared" si="2"/>
        <v>#REF!</v>
      </c>
      <c r="G25" s="102" t="e">
        <f t="shared" si="2"/>
        <v>#REF!</v>
      </c>
      <c r="H25" s="102" t="e">
        <f t="shared" si="2"/>
        <v>#REF!</v>
      </c>
      <c r="I25" s="102" t="e">
        <f t="shared" si="2"/>
        <v>#REF!</v>
      </c>
      <c r="J25" s="102" t="e">
        <f t="shared" si="2"/>
        <v>#REF!</v>
      </c>
      <c r="K25" s="102" t="e">
        <f t="shared" si="2"/>
        <v>#REF!</v>
      </c>
      <c r="L25" s="102" t="e">
        <f t="shared" si="2"/>
        <v>#REF!</v>
      </c>
    </row>
    <row r="26" spans="1:12">
      <c r="A26" s="80" t="s">
        <v>173</v>
      </c>
      <c r="B26" s="81" t="s">
        <v>174</v>
      </c>
      <c r="C26" s="104" t="s">
        <v>127</v>
      </c>
      <c r="D26" s="102" t="e">
        <f>+#REF!</f>
        <v>#REF!</v>
      </c>
      <c r="E26" s="102" t="e">
        <f>+#REF!</f>
        <v>#REF!</v>
      </c>
      <c r="F26" s="102" t="e">
        <f>+#REF!</f>
        <v>#REF!</v>
      </c>
      <c r="G26" s="102" t="e">
        <f>+#REF!</f>
        <v>#REF!</v>
      </c>
      <c r="H26" s="102" t="e">
        <f>+#REF!</f>
        <v>#REF!</v>
      </c>
      <c r="I26" s="102" t="e">
        <f>+#REF!</f>
        <v>#REF!</v>
      </c>
      <c r="J26" s="102" t="e">
        <f>+#REF!</f>
        <v>#REF!</v>
      </c>
      <c r="K26" s="102" t="e">
        <f>+#REF!</f>
        <v>#REF!</v>
      </c>
      <c r="L26" s="102" t="e">
        <f>+#REF!</f>
        <v>#REF!</v>
      </c>
    </row>
    <row r="27" spans="1:12">
      <c r="A27" s="80" t="s">
        <v>175</v>
      </c>
      <c r="B27" s="81" t="s">
        <v>176</v>
      </c>
      <c r="C27" s="104" t="s">
        <v>128</v>
      </c>
      <c r="D27" s="102" t="e">
        <f>+#REF!</f>
        <v>#REF!</v>
      </c>
      <c r="E27" s="102" t="e">
        <f>+#REF!</f>
        <v>#REF!</v>
      </c>
      <c r="F27" s="102" t="e">
        <f>+#REF!</f>
        <v>#REF!</v>
      </c>
      <c r="G27" s="102" t="e">
        <f>+#REF!</f>
        <v>#REF!</v>
      </c>
      <c r="H27" s="102" t="e">
        <f>+#REF!</f>
        <v>#REF!</v>
      </c>
      <c r="I27" s="102" t="e">
        <f>+#REF!</f>
        <v>#REF!</v>
      </c>
      <c r="J27" s="102" t="e">
        <f>+#REF!</f>
        <v>#REF!</v>
      </c>
      <c r="K27" s="102" t="e">
        <f>+#REF!</f>
        <v>#REF!</v>
      </c>
      <c r="L27" s="102" t="e">
        <f>+#REF!</f>
        <v>#REF!</v>
      </c>
    </row>
    <row r="28" spans="1:12">
      <c r="A28" s="80" t="s">
        <v>177</v>
      </c>
      <c r="B28" s="81" t="s">
        <v>178</v>
      </c>
      <c r="C28" s="104" t="s">
        <v>129</v>
      </c>
      <c r="D28" s="102" t="e">
        <f>+#REF!</f>
        <v>#REF!</v>
      </c>
      <c r="E28" s="102" t="e">
        <f>+#REF!</f>
        <v>#REF!</v>
      </c>
      <c r="F28" s="102" t="e">
        <f>+#REF!</f>
        <v>#REF!</v>
      </c>
      <c r="G28" s="102" t="e">
        <f>+#REF!</f>
        <v>#REF!</v>
      </c>
      <c r="H28" s="102" t="e">
        <f>+#REF!</f>
        <v>#REF!</v>
      </c>
      <c r="I28" s="102" t="e">
        <f>+#REF!</f>
        <v>#REF!</v>
      </c>
      <c r="J28" s="102" t="e">
        <f>+#REF!</f>
        <v>#REF!</v>
      </c>
      <c r="K28" s="102" t="e">
        <f>+#REF!</f>
        <v>#REF!</v>
      </c>
      <c r="L28" s="102" t="e">
        <f>+#REF!</f>
        <v>#REF!</v>
      </c>
    </row>
    <row r="29" spans="1:12">
      <c r="A29" s="80" t="s">
        <v>179</v>
      </c>
      <c r="B29" s="81" t="s">
        <v>180</v>
      </c>
      <c r="C29" s="104" t="s">
        <v>130</v>
      </c>
      <c r="D29" s="102" t="e">
        <f>+#REF!</f>
        <v>#REF!</v>
      </c>
      <c r="E29" s="102" t="e">
        <f>+#REF!</f>
        <v>#REF!</v>
      </c>
      <c r="F29" s="102" t="e">
        <f>+#REF!</f>
        <v>#REF!</v>
      </c>
      <c r="G29" s="102" t="e">
        <f>+#REF!</f>
        <v>#REF!</v>
      </c>
      <c r="H29" s="102" t="e">
        <f>+#REF!</f>
        <v>#REF!</v>
      </c>
      <c r="I29" s="102" t="e">
        <f>+#REF!</f>
        <v>#REF!</v>
      </c>
      <c r="J29" s="102" t="e">
        <f>+#REF!</f>
        <v>#REF!</v>
      </c>
      <c r="K29" s="102" t="e">
        <f>+#REF!</f>
        <v>#REF!</v>
      </c>
      <c r="L29" s="102" t="e">
        <f>+#REF!</f>
        <v>#REF!</v>
      </c>
    </row>
    <row r="30" spans="1:12">
      <c r="A30" s="82" t="s">
        <v>181</v>
      </c>
      <c r="B30" s="81" t="s">
        <v>182</v>
      </c>
      <c r="C30" s="104" t="s">
        <v>183</v>
      </c>
      <c r="D30" s="102" t="e">
        <f>+#REF!+#REF!</f>
        <v>#REF!</v>
      </c>
      <c r="E30" s="102" t="e">
        <f>+#REF!+#REF!</f>
        <v>#REF!</v>
      </c>
      <c r="F30" s="102" t="e">
        <f>+#REF!+#REF!</f>
        <v>#REF!</v>
      </c>
      <c r="G30" s="102" t="e">
        <f>+#REF!+#REF!</f>
        <v>#REF!</v>
      </c>
      <c r="H30" s="102" t="e">
        <f>+#REF!+#REF!</f>
        <v>#REF!</v>
      </c>
      <c r="I30" s="102" t="e">
        <f>+#REF!+#REF!</f>
        <v>#REF!</v>
      </c>
      <c r="J30" s="102" t="e">
        <f>+#REF!+#REF!</f>
        <v>#REF!</v>
      </c>
      <c r="K30" s="102" t="e">
        <f>+#REF!+#REF!</f>
        <v>#REF!</v>
      </c>
      <c r="L30" s="102" t="e">
        <f>+#REF!+#REF!</f>
        <v>#REF!</v>
      </c>
    </row>
    <row r="31" spans="1:12">
      <c r="A31" s="83" t="s">
        <v>184</v>
      </c>
      <c r="B31" s="125">
        <v>16</v>
      </c>
      <c r="C31" s="105" t="s">
        <v>132</v>
      </c>
      <c r="D31" s="102" t="e">
        <f>+#REF!</f>
        <v>#REF!</v>
      </c>
      <c r="E31" s="102" t="e">
        <f>+#REF!</f>
        <v>#REF!</v>
      </c>
      <c r="F31" s="102" t="e">
        <f>+#REF!</f>
        <v>#REF!</v>
      </c>
      <c r="G31" s="102" t="e">
        <f>+#REF!</f>
        <v>#REF!</v>
      </c>
      <c r="H31" s="102" t="e">
        <f>+#REF!</f>
        <v>#REF!</v>
      </c>
      <c r="I31" s="102" t="e">
        <f>+#REF!</f>
        <v>#REF!</v>
      </c>
      <c r="J31" s="102" t="e">
        <f>+#REF!</f>
        <v>#REF!</v>
      </c>
      <c r="K31" s="102" t="e">
        <f>+#REF!</f>
        <v>#REF!</v>
      </c>
      <c r="L31" s="102" t="e">
        <f>+#REF!</f>
        <v>#REF!</v>
      </c>
    </row>
    <row r="32" spans="1:12">
      <c r="A32" s="83" t="s">
        <v>185</v>
      </c>
      <c r="B32" s="125" t="s">
        <v>186</v>
      </c>
      <c r="C32" s="106"/>
      <c r="D32" s="102" t="e">
        <f>+D33+D34</f>
        <v>#REF!</v>
      </c>
      <c r="E32" s="102" t="e">
        <f t="shared" ref="E32:L32" si="3">+E33+E34</f>
        <v>#REF!</v>
      </c>
      <c r="F32" s="102" t="e">
        <f t="shared" si="3"/>
        <v>#REF!</v>
      </c>
      <c r="G32" s="102" t="e">
        <f t="shared" si="3"/>
        <v>#REF!</v>
      </c>
      <c r="H32" s="102" t="e">
        <f t="shared" si="3"/>
        <v>#REF!</v>
      </c>
      <c r="I32" s="102" t="e">
        <f t="shared" si="3"/>
        <v>#REF!</v>
      </c>
      <c r="J32" s="102" t="e">
        <f t="shared" si="3"/>
        <v>#REF!</v>
      </c>
      <c r="K32" s="102" t="e">
        <f t="shared" si="3"/>
        <v>#REF!</v>
      </c>
      <c r="L32" s="102" t="e">
        <f t="shared" si="3"/>
        <v>#REF!</v>
      </c>
    </row>
    <row r="33" spans="1:12" ht="30" customHeight="1">
      <c r="A33" s="84" t="s">
        <v>187</v>
      </c>
      <c r="B33" s="85" t="s">
        <v>188</v>
      </c>
      <c r="C33" s="104" t="s">
        <v>189</v>
      </c>
      <c r="D33" s="102" t="e">
        <f>+#REF!-#REF!-#REF!-#REF!-#REF!</f>
        <v>#REF!</v>
      </c>
      <c r="E33" s="102" t="e">
        <f>+#REF!-#REF!-#REF!-#REF!-#REF!</f>
        <v>#REF!</v>
      </c>
      <c r="F33" s="102" t="e">
        <f>+#REF!-#REF!-#REF!-#REF!-#REF!</f>
        <v>#REF!</v>
      </c>
      <c r="G33" s="102" t="e">
        <f>+#REF!-#REF!-#REF!-#REF!-#REF!</f>
        <v>#REF!</v>
      </c>
      <c r="H33" s="102" t="e">
        <f>+#REF!-#REF!-#REF!-#REF!-#REF!</f>
        <v>#REF!</v>
      </c>
      <c r="I33" s="102" t="e">
        <f>+#REF!-#REF!-#REF!-#REF!-#REF!</f>
        <v>#REF!</v>
      </c>
      <c r="J33" s="102" t="e">
        <f>+#REF!-#REF!-#REF!-#REF!-#REF!</f>
        <v>#REF!</v>
      </c>
      <c r="K33" s="102" t="e">
        <f>+#REF!-#REF!-#REF!-#REF!-#REF!</f>
        <v>#REF!</v>
      </c>
      <c r="L33" s="102" t="e">
        <f>+#REF!-#REF!-#REF!-#REF!-#REF!</f>
        <v>#REF!</v>
      </c>
    </row>
    <row r="34" spans="1:12">
      <c r="A34" s="84" t="s">
        <v>190</v>
      </c>
      <c r="B34" s="85" t="s">
        <v>191</v>
      </c>
      <c r="C34" s="105" t="s">
        <v>125</v>
      </c>
      <c r="D34" s="102" t="e">
        <f>+#REF!</f>
        <v>#REF!</v>
      </c>
      <c r="E34" s="102" t="e">
        <f>+#REF!</f>
        <v>#REF!</v>
      </c>
      <c r="F34" s="102" t="e">
        <f>+#REF!</f>
        <v>#REF!</v>
      </c>
      <c r="G34" s="102" t="e">
        <f>+#REF!</f>
        <v>#REF!</v>
      </c>
      <c r="H34" s="102" t="e">
        <f>+#REF!</f>
        <v>#REF!</v>
      </c>
      <c r="I34" s="102" t="e">
        <f>+#REF!</f>
        <v>#REF!</v>
      </c>
      <c r="J34" s="102" t="e">
        <f>+#REF!</f>
        <v>#REF!</v>
      </c>
      <c r="K34" s="102" t="e">
        <f>+#REF!</f>
        <v>#REF!</v>
      </c>
      <c r="L34" s="102" t="e">
        <f>+#REF!</f>
        <v>#REF!</v>
      </c>
    </row>
    <row r="35" spans="1:12">
      <c r="A35" s="83" t="s">
        <v>192</v>
      </c>
      <c r="B35" s="125" t="s">
        <v>193</v>
      </c>
      <c r="C35" s="106"/>
      <c r="D35" s="102" t="e">
        <f>+D36+D37</f>
        <v>#REF!</v>
      </c>
      <c r="E35" s="102" t="e">
        <f t="shared" ref="E35:L35" si="4">+E36+E37</f>
        <v>#REF!</v>
      </c>
      <c r="F35" s="102" t="e">
        <f t="shared" si="4"/>
        <v>#REF!</v>
      </c>
      <c r="G35" s="102" t="e">
        <f t="shared" si="4"/>
        <v>#REF!</v>
      </c>
      <c r="H35" s="102" t="e">
        <f t="shared" si="4"/>
        <v>#REF!</v>
      </c>
      <c r="I35" s="102" t="e">
        <f t="shared" si="4"/>
        <v>#REF!</v>
      </c>
      <c r="J35" s="102" t="e">
        <f t="shared" si="4"/>
        <v>#REF!</v>
      </c>
      <c r="K35" s="102" t="e">
        <f t="shared" si="4"/>
        <v>#REF!</v>
      </c>
      <c r="L35" s="102" t="e">
        <f t="shared" si="4"/>
        <v>#REF!</v>
      </c>
    </row>
    <row r="36" spans="1:12">
      <c r="A36" s="84" t="s">
        <v>194</v>
      </c>
      <c r="B36" s="85" t="s">
        <v>195</v>
      </c>
      <c r="C36" s="105" t="s">
        <v>196</v>
      </c>
      <c r="D36" s="102" t="e">
        <f>+#REF!+#REF!-#REF!+#REF!</f>
        <v>#REF!</v>
      </c>
      <c r="E36" s="102" t="e">
        <f>+#REF!+#REF!-#REF!+#REF!</f>
        <v>#REF!</v>
      </c>
      <c r="F36" s="102" t="e">
        <f>+#REF!+#REF!-#REF!+#REF!</f>
        <v>#REF!</v>
      </c>
      <c r="G36" s="102" t="e">
        <f>+#REF!+#REF!-#REF!+#REF!</f>
        <v>#REF!</v>
      </c>
      <c r="H36" s="102" t="e">
        <f>+#REF!+#REF!-#REF!+#REF!</f>
        <v>#REF!</v>
      </c>
      <c r="I36" s="102" t="e">
        <f>+#REF!+#REF!-#REF!+#REF!</f>
        <v>#REF!</v>
      </c>
      <c r="J36" s="102" t="e">
        <f>+#REF!+#REF!-#REF!+#REF!</f>
        <v>#REF!</v>
      </c>
      <c r="K36" s="102" t="e">
        <f>+#REF!+#REF!-#REF!+#REF!</f>
        <v>#REF!</v>
      </c>
      <c r="L36" s="102" t="e">
        <f>+#REF!+#REF!-#REF!+#REF!</f>
        <v>#REF!</v>
      </c>
    </row>
    <row r="37" spans="1:12" ht="33.6" customHeight="1">
      <c r="A37" s="84" t="s">
        <v>197</v>
      </c>
      <c r="B37" s="85" t="s">
        <v>198</v>
      </c>
      <c r="C37" s="104" t="s">
        <v>199</v>
      </c>
      <c r="D37" s="102" t="e">
        <f>+#REF!+#REF!+#REF!+#REF!+#REF!-#REF!+#REF!</f>
        <v>#REF!</v>
      </c>
      <c r="E37" s="102" t="e">
        <f>+#REF!+#REF!+#REF!+#REF!+#REF!-#REF!+#REF!</f>
        <v>#REF!</v>
      </c>
      <c r="F37" s="102" t="e">
        <f>+#REF!+#REF!+#REF!+#REF!+#REF!-#REF!+#REF!</f>
        <v>#REF!</v>
      </c>
      <c r="G37" s="102" t="e">
        <f>+#REF!+#REF!+#REF!+#REF!+#REF!-#REF!+#REF!</f>
        <v>#REF!</v>
      </c>
      <c r="H37" s="102" t="e">
        <f>+#REF!+#REF!+#REF!+#REF!+#REF!-#REF!+#REF!</f>
        <v>#REF!</v>
      </c>
      <c r="I37" s="102" t="e">
        <f>+#REF!+#REF!+#REF!+#REF!+#REF!-#REF!+#REF!</f>
        <v>#REF!</v>
      </c>
      <c r="J37" s="102" t="e">
        <f>+#REF!+#REF!+#REF!+#REF!+#REF!-#REF!+#REF!</f>
        <v>#REF!</v>
      </c>
      <c r="K37" s="102" t="e">
        <f>+#REF!+#REF!+#REF!+#REF!+#REF!-#REF!+#REF!</f>
        <v>#REF!</v>
      </c>
      <c r="L37" s="102" t="e">
        <f>+#REF!+#REF!+#REF!+#REF!+#REF!-#REF!+#REF!</f>
        <v>#REF!</v>
      </c>
    </row>
    <row r="38" spans="1:12" ht="22.5">
      <c r="A38" s="86" t="s">
        <v>200</v>
      </c>
      <c r="B38" s="126" t="s">
        <v>201</v>
      </c>
      <c r="C38" s="106"/>
      <c r="D38" s="102" t="e">
        <f>+D39+D40+D41+D42+D43+D44+D45</f>
        <v>#REF!</v>
      </c>
      <c r="E38" s="102" t="e">
        <f t="shared" ref="E38:L38" si="5">+E39+E40+E41+E42+E43+E44+E45</f>
        <v>#REF!</v>
      </c>
      <c r="F38" s="102" t="e">
        <f t="shared" si="5"/>
        <v>#REF!</v>
      </c>
      <c r="G38" s="102" t="e">
        <f t="shared" si="5"/>
        <v>#REF!</v>
      </c>
      <c r="H38" s="102" t="e">
        <f t="shared" si="5"/>
        <v>#REF!</v>
      </c>
      <c r="I38" s="102" t="e">
        <f t="shared" si="5"/>
        <v>#REF!</v>
      </c>
      <c r="J38" s="102" t="e">
        <f t="shared" si="5"/>
        <v>#REF!</v>
      </c>
      <c r="K38" s="102" t="e">
        <f t="shared" si="5"/>
        <v>#REF!</v>
      </c>
      <c r="L38" s="102" t="e">
        <f t="shared" si="5"/>
        <v>#REF!</v>
      </c>
    </row>
    <row r="39" spans="1:12">
      <c r="A39" s="87" t="s">
        <v>202</v>
      </c>
      <c r="B39" s="85" t="s">
        <v>203</v>
      </c>
      <c r="C39" s="105" t="s">
        <v>126</v>
      </c>
      <c r="D39" s="102" t="e">
        <f>+#REF!</f>
        <v>#REF!</v>
      </c>
      <c r="E39" s="102" t="e">
        <f>+#REF!</f>
        <v>#REF!</v>
      </c>
      <c r="F39" s="102" t="e">
        <f>+#REF!</f>
        <v>#REF!</v>
      </c>
      <c r="G39" s="102" t="e">
        <f>+#REF!</f>
        <v>#REF!</v>
      </c>
      <c r="H39" s="102" t="e">
        <f>+#REF!</f>
        <v>#REF!</v>
      </c>
      <c r="I39" s="102" t="e">
        <f>+#REF!</f>
        <v>#REF!</v>
      </c>
      <c r="J39" s="102" t="e">
        <f>+#REF!</f>
        <v>#REF!</v>
      </c>
      <c r="K39" s="102" t="e">
        <f>+#REF!</f>
        <v>#REF!</v>
      </c>
      <c r="L39" s="102" t="e">
        <f>+#REF!</f>
        <v>#REF!</v>
      </c>
    </row>
    <row r="40" spans="1:12">
      <c r="A40" s="87" t="s">
        <v>204</v>
      </c>
      <c r="B40" s="85" t="s">
        <v>205</v>
      </c>
      <c r="C40" s="105" t="s">
        <v>206</v>
      </c>
      <c r="D40" s="102" t="e">
        <f>+#REF!</f>
        <v>#REF!</v>
      </c>
      <c r="E40" s="102" t="e">
        <f>+#REF!</f>
        <v>#REF!</v>
      </c>
      <c r="F40" s="102" t="e">
        <f>+#REF!</f>
        <v>#REF!</v>
      </c>
      <c r="G40" s="102" t="e">
        <f>+#REF!</f>
        <v>#REF!</v>
      </c>
      <c r="H40" s="102" t="e">
        <f>+#REF!</f>
        <v>#REF!</v>
      </c>
      <c r="I40" s="102" t="e">
        <f>+#REF!</f>
        <v>#REF!</v>
      </c>
      <c r="J40" s="102" t="e">
        <f>+#REF!</f>
        <v>#REF!</v>
      </c>
      <c r="K40" s="102" t="e">
        <f>+#REF!</f>
        <v>#REF!</v>
      </c>
      <c r="L40" s="102" t="e">
        <f>+#REF!</f>
        <v>#REF!</v>
      </c>
    </row>
    <row r="41" spans="1:12">
      <c r="A41" s="88" t="s">
        <v>207</v>
      </c>
      <c r="B41" s="85" t="s">
        <v>208</v>
      </c>
      <c r="C41" s="105" t="s">
        <v>209</v>
      </c>
      <c r="D41" s="102" t="e">
        <f>+#REF!</f>
        <v>#REF!</v>
      </c>
      <c r="E41" s="102" t="e">
        <f>+#REF!</f>
        <v>#REF!</v>
      </c>
      <c r="F41" s="102" t="e">
        <f>+#REF!</f>
        <v>#REF!</v>
      </c>
      <c r="G41" s="102" t="e">
        <f>+#REF!</f>
        <v>#REF!</v>
      </c>
      <c r="H41" s="102" t="e">
        <f>+#REF!</f>
        <v>#REF!</v>
      </c>
      <c r="I41" s="102" t="e">
        <f>+#REF!</f>
        <v>#REF!</v>
      </c>
      <c r="J41" s="102" t="e">
        <f>+#REF!</f>
        <v>#REF!</v>
      </c>
      <c r="K41" s="102" t="e">
        <f>+#REF!</f>
        <v>#REF!</v>
      </c>
      <c r="L41" s="102" t="e">
        <f>+#REF!</f>
        <v>#REF!</v>
      </c>
    </row>
    <row r="42" spans="1:12">
      <c r="A42" s="87" t="s">
        <v>210</v>
      </c>
      <c r="B42" s="85" t="s">
        <v>211</v>
      </c>
      <c r="C42" s="105" t="s">
        <v>212</v>
      </c>
      <c r="D42" s="102" t="e">
        <f>+#REF!+#REF!</f>
        <v>#REF!</v>
      </c>
      <c r="E42" s="102" t="e">
        <f>+#REF!+#REF!</f>
        <v>#REF!</v>
      </c>
      <c r="F42" s="102" t="e">
        <f>+#REF!+#REF!</f>
        <v>#REF!</v>
      </c>
      <c r="G42" s="102" t="e">
        <f>+#REF!+#REF!</f>
        <v>#REF!</v>
      </c>
      <c r="H42" s="102" t="e">
        <f>+#REF!+#REF!</f>
        <v>#REF!</v>
      </c>
      <c r="I42" s="102" t="e">
        <f>+#REF!+#REF!</f>
        <v>#REF!</v>
      </c>
      <c r="J42" s="102" t="e">
        <f>+#REF!+#REF!</f>
        <v>#REF!</v>
      </c>
      <c r="K42" s="102" t="e">
        <f>+#REF!+#REF!</f>
        <v>#REF!</v>
      </c>
      <c r="L42" s="102" t="e">
        <f>+#REF!+#REF!</f>
        <v>#REF!</v>
      </c>
    </row>
    <row r="43" spans="1:12">
      <c r="A43" s="87" t="s">
        <v>213</v>
      </c>
      <c r="B43" s="85" t="s">
        <v>214</v>
      </c>
      <c r="C43" s="105" t="s">
        <v>215</v>
      </c>
      <c r="D43" s="102" t="e">
        <f>+#REF!+#REF!</f>
        <v>#REF!</v>
      </c>
      <c r="E43" s="102" t="e">
        <f>+#REF!+#REF!</f>
        <v>#REF!</v>
      </c>
      <c r="F43" s="102" t="e">
        <f>+#REF!+#REF!</f>
        <v>#REF!</v>
      </c>
      <c r="G43" s="102" t="e">
        <f>+#REF!+#REF!</f>
        <v>#REF!</v>
      </c>
      <c r="H43" s="102" t="e">
        <f>+#REF!+#REF!</f>
        <v>#REF!</v>
      </c>
      <c r="I43" s="102" t="e">
        <f>+#REF!+#REF!</f>
        <v>#REF!</v>
      </c>
      <c r="J43" s="102" t="e">
        <f>+#REF!+#REF!</f>
        <v>#REF!</v>
      </c>
      <c r="K43" s="102" t="e">
        <f>+#REF!+#REF!</f>
        <v>#REF!</v>
      </c>
      <c r="L43" s="102" t="e">
        <f>+#REF!+#REF!</f>
        <v>#REF!</v>
      </c>
    </row>
    <row r="44" spans="1:12">
      <c r="A44" s="87" t="s">
        <v>216</v>
      </c>
      <c r="B44" s="85" t="s">
        <v>217</v>
      </c>
      <c r="C44" s="105" t="s">
        <v>218</v>
      </c>
      <c r="D44" s="102" t="e">
        <f>+#REF!+#REF!</f>
        <v>#REF!</v>
      </c>
      <c r="E44" s="102" t="e">
        <f>+#REF!+#REF!</f>
        <v>#REF!</v>
      </c>
      <c r="F44" s="102" t="e">
        <f>+#REF!+#REF!</f>
        <v>#REF!</v>
      </c>
      <c r="G44" s="102" t="e">
        <f>+#REF!+#REF!</f>
        <v>#REF!</v>
      </c>
      <c r="H44" s="102" t="e">
        <f>+#REF!+#REF!</f>
        <v>#REF!</v>
      </c>
      <c r="I44" s="102" t="e">
        <f>+#REF!+#REF!</f>
        <v>#REF!</v>
      </c>
      <c r="J44" s="102" t="e">
        <f>+#REF!+#REF!</f>
        <v>#REF!</v>
      </c>
      <c r="K44" s="102" t="e">
        <f>+#REF!+#REF!</f>
        <v>#REF!</v>
      </c>
      <c r="L44" s="102" t="e">
        <f>+#REF!+#REF!</f>
        <v>#REF!</v>
      </c>
    </row>
    <row r="45" spans="1:12" ht="82.9" customHeight="1">
      <c r="A45" s="87" t="s">
        <v>219</v>
      </c>
      <c r="B45" s="85" t="s">
        <v>220</v>
      </c>
      <c r="C45" s="104" t="s">
        <v>221</v>
      </c>
      <c r="D45" s="102" t="e">
        <f>+#REF!+#REF!+#REF!+#REF!+#REF!+#REF!+#REF!+#REF!+#REF!+#REF!+#REF!+#REF!+#REF!+#REF!</f>
        <v>#REF!</v>
      </c>
      <c r="E45" s="102" t="e">
        <f>+#REF!+#REF!+#REF!+#REF!+#REF!+#REF!+#REF!+#REF!+#REF!+#REF!+#REF!+#REF!+#REF!+#REF!</f>
        <v>#REF!</v>
      </c>
      <c r="F45" s="102" t="e">
        <f>+#REF!+#REF!+#REF!+#REF!+#REF!+#REF!+#REF!+#REF!+#REF!+#REF!+#REF!+#REF!+#REF!+#REF!</f>
        <v>#REF!</v>
      </c>
      <c r="G45" s="102" t="e">
        <f>+#REF!+#REF!+#REF!+#REF!+#REF!+#REF!+#REF!+#REF!+#REF!+#REF!+#REF!+#REF!+#REF!+#REF!</f>
        <v>#REF!</v>
      </c>
      <c r="H45" s="102" t="e">
        <f>+#REF!+#REF!+#REF!+#REF!+#REF!+#REF!+#REF!+#REF!+#REF!+#REF!+#REF!+#REF!+#REF!+#REF!</f>
        <v>#REF!</v>
      </c>
      <c r="I45" s="102" t="e">
        <f>+#REF!+#REF!+#REF!+#REF!+#REF!+#REF!+#REF!+#REF!+#REF!+#REF!+#REF!+#REF!+#REF!+#REF!</f>
        <v>#REF!</v>
      </c>
      <c r="J45" s="102" t="e">
        <f>+#REF!+#REF!+#REF!+#REF!+#REF!+#REF!+#REF!+#REF!+#REF!+#REF!+#REF!+#REF!+#REF!+#REF!</f>
        <v>#REF!</v>
      </c>
      <c r="K45" s="102" t="e">
        <f>+#REF!+#REF!+#REF!+#REF!+#REF!+#REF!+#REF!+#REF!+#REF!+#REF!+#REF!+#REF!+#REF!+#REF!</f>
        <v>#REF!</v>
      </c>
      <c r="L45" s="102" t="e">
        <f>+#REF!+#REF!+#REF!+#REF!+#REF!+#REF!+#REF!+#REF!+#REF!+#REF!+#REF!+#REF!+#REF!+#REF!</f>
        <v>#REF!</v>
      </c>
    </row>
    <row r="46" spans="1:12" ht="72" customHeight="1">
      <c r="A46" s="89" t="s">
        <v>222</v>
      </c>
      <c r="B46" s="125">
        <v>20</v>
      </c>
      <c r="C46" s="104" t="s">
        <v>223</v>
      </c>
      <c r="D46" s="102" t="e">
        <f>+#REF!+#REF!+#REF!+#REF!+#REF!+#REF!+#REF!+#REF!+#REF!+#REF!+#REF!+#REF!+#REF!</f>
        <v>#REF!</v>
      </c>
      <c r="E46" s="102" t="e">
        <f>+#REF!+#REF!+#REF!+#REF!+#REF!+#REF!+#REF!+#REF!+#REF!+#REF!+#REF!+#REF!+#REF!</f>
        <v>#REF!</v>
      </c>
      <c r="F46" s="102" t="e">
        <f>+#REF!+#REF!+#REF!+#REF!+#REF!+#REF!+#REF!+#REF!+#REF!+#REF!+#REF!+#REF!+#REF!</f>
        <v>#REF!</v>
      </c>
      <c r="G46" s="102" t="e">
        <f>+#REF!+#REF!+#REF!+#REF!+#REF!+#REF!+#REF!+#REF!+#REF!+#REF!+#REF!+#REF!+#REF!</f>
        <v>#REF!</v>
      </c>
      <c r="H46" s="102" t="e">
        <f>+#REF!+#REF!+#REF!+#REF!+#REF!+#REF!+#REF!+#REF!+#REF!+#REF!+#REF!+#REF!+#REF!</f>
        <v>#REF!</v>
      </c>
      <c r="I46" s="102" t="e">
        <f>+#REF!+#REF!+#REF!+#REF!+#REF!+#REF!+#REF!+#REF!+#REF!+#REF!+#REF!+#REF!+#REF!</f>
        <v>#REF!</v>
      </c>
      <c r="J46" s="102" t="e">
        <f>+#REF!+#REF!+#REF!+#REF!+#REF!+#REF!+#REF!+#REF!+#REF!+#REF!+#REF!+#REF!+#REF!</f>
        <v>#REF!</v>
      </c>
      <c r="K46" s="102" t="e">
        <f>+#REF!+#REF!+#REF!+#REF!+#REF!+#REF!+#REF!+#REF!+#REF!+#REF!+#REF!+#REF!+#REF!</f>
        <v>#REF!</v>
      </c>
      <c r="L46" s="102" t="e">
        <f>+#REF!+#REF!+#REF!+#REF!+#REF!+#REF!+#REF!+#REF!+#REF!+#REF!+#REF!+#REF!+#REF!</f>
        <v>#REF!</v>
      </c>
    </row>
    <row r="47" spans="1:12">
      <c r="A47" s="86" t="s">
        <v>224</v>
      </c>
      <c r="B47" s="125">
        <v>21</v>
      </c>
      <c r="C47" s="105" t="s">
        <v>131</v>
      </c>
      <c r="D47" s="102" t="e">
        <f>+#REF!</f>
        <v>#REF!</v>
      </c>
      <c r="E47" s="102" t="e">
        <f>+#REF!</f>
        <v>#REF!</v>
      </c>
      <c r="F47" s="102" t="e">
        <f>+#REF!</f>
        <v>#REF!</v>
      </c>
      <c r="G47" s="102" t="e">
        <f>+#REF!</f>
        <v>#REF!</v>
      </c>
      <c r="H47" s="102" t="e">
        <f>+#REF!</f>
        <v>#REF!</v>
      </c>
      <c r="I47" s="102" t="e">
        <f>+#REF!</f>
        <v>#REF!</v>
      </c>
      <c r="J47" s="102" t="e">
        <f>+#REF!</f>
        <v>#REF!</v>
      </c>
      <c r="K47" s="102" t="e">
        <f>+#REF!</f>
        <v>#REF!</v>
      </c>
      <c r="L47" s="102" t="e">
        <f>+#REF!</f>
        <v>#REF!</v>
      </c>
    </row>
    <row r="48" spans="1:12">
      <c r="A48" s="86" t="s">
        <v>225</v>
      </c>
      <c r="B48" s="125">
        <v>22</v>
      </c>
      <c r="C48" s="107" t="s">
        <v>226</v>
      </c>
      <c r="D48" s="102" t="e">
        <f>+#REF!+#REF!</f>
        <v>#REF!</v>
      </c>
      <c r="E48" s="102" t="e">
        <f>+#REF!+#REF!</f>
        <v>#REF!</v>
      </c>
      <c r="F48" s="102" t="e">
        <f>+#REF!+#REF!</f>
        <v>#REF!</v>
      </c>
      <c r="G48" s="102" t="e">
        <f>+#REF!+#REF!</f>
        <v>#REF!</v>
      </c>
      <c r="H48" s="102" t="e">
        <f>+#REF!+#REF!</f>
        <v>#REF!</v>
      </c>
      <c r="I48" s="102" t="e">
        <f>+#REF!+#REF!</f>
        <v>#REF!</v>
      </c>
      <c r="J48" s="102" t="e">
        <f>+#REF!+#REF!</f>
        <v>#REF!</v>
      </c>
      <c r="K48" s="102" t="e">
        <f>+#REF!+#REF!</f>
        <v>#REF!</v>
      </c>
      <c r="L48" s="102" t="e">
        <f>+#REF!+#REF!</f>
        <v>#REF!</v>
      </c>
    </row>
    <row r="49" spans="1:12">
      <c r="A49" s="86" t="s">
        <v>227</v>
      </c>
      <c r="B49" s="125">
        <v>23</v>
      </c>
      <c r="C49" s="107" t="s">
        <v>228</v>
      </c>
      <c r="D49" s="102" t="e">
        <f>+#REF!+#REF!+#REF!</f>
        <v>#REF!</v>
      </c>
      <c r="E49" s="102" t="e">
        <f>+#REF!+#REF!+#REF!</f>
        <v>#REF!</v>
      </c>
      <c r="F49" s="102" t="e">
        <f>+#REF!+#REF!+#REF!</f>
        <v>#REF!</v>
      </c>
      <c r="G49" s="102" t="e">
        <f>+#REF!+#REF!+#REF!</f>
        <v>#REF!</v>
      </c>
      <c r="H49" s="102" t="e">
        <f>+#REF!+#REF!+#REF!</f>
        <v>#REF!</v>
      </c>
      <c r="I49" s="102" t="e">
        <f>+#REF!+#REF!+#REF!</f>
        <v>#REF!</v>
      </c>
      <c r="J49" s="102" t="e">
        <f>+#REF!+#REF!+#REF!</f>
        <v>#REF!</v>
      </c>
      <c r="K49" s="102" t="e">
        <f>+#REF!+#REF!+#REF!</f>
        <v>#REF!</v>
      </c>
      <c r="L49" s="102" t="e">
        <f>+#REF!+#REF!+#REF!</f>
        <v>#REF!</v>
      </c>
    </row>
    <row r="50" spans="1:12">
      <c r="A50" s="90" t="s">
        <v>229</v>
      </c>
      <c r="B50" s="125">
        <v>24</v>
      </c>
      <c r="C50" s="108" t="s">
        <v>133</v>
      </c>
      <c r="D50" s="102" t="e">
        <f>+#REF!</f>
        <v>#REF!</v>
      </c>
      <c r="E50" s="102" t="e">
        <f>+#REF!</f>
        <v>#REF!</v>
      </c>
      <c r="F50" s="102" t="e">
        <f>+#REF!</f>
        <v>#REF!</v>
      </c>
      <c r="G50" s="102" t="e">
        <f>+#REF!</f>
        <v>#REF!</v>
      </c>
      <c r="H50" s="102" t="e">
        <f>+#REF!</f>
        <v>#REF!</v>
      </c>
      <c r="I50" s="102" t="e">
        <f>+#REF!</f>
        <v>#REF!</v>
      </c>
      <c r="J50" s="102" t="e">
        <f>+#REF!</f>
        <v>#REF!</v>
      </c>
      <c r="K50" s="102" t="e">
        <f>+#REF!</f>
        <v>#REF!</v>
      </c>
      <c r="L50" s="102" t="e">
        <f>+#REF!</f>
        <v>#REF!</v>
      </c>
    </row>
    <row r="51" spans="1:12" ht="83.65" customHeight="1">
      <c r="A51" s="91" t="s">
        <v>230</v>
      </c>
      <c r="B51" s="125">
        <v>25</v>
      </c>
      <c r="C51" s="109" t="s">
        <v>231</v>
      </c>
      <c r="D51" s="102" t="e">
        <f>+#REF!+#REF!+#REF!+#REF!+#REF!+#REF!+#REF!+#REF!+#REF!+#REF!+#REF!+#REF!+#REF!+#REF!</f>
        <v>#REF!</v>
      </c>
      <c r="E51" s="102" t="e">
        <f>+#REF!+#REF!+#REF!+#REF!+#REF!+#REF!+#REF!+#REF!+#REF!+#REF!+#REF!+#REF!+#REF!+#REF!</f>
        <v>#REF!</v>
      </c>
      <c r="F51" s="102" t="e">
        <f>+#REF!+#REF!+#REF!+#REF!+#REF!+#REF!+#REF!+#REF!+#REF!+#REF!+#REF!+#REF!+#REF!+#REF!</f>
        <v>#REF!</v>
      </c>
      <c r="G51" s="102" t="e">
        <f>+#REF!+#REF!+#REF!+#REF!+#REF!+#REF!+#REF!+#REF!+#REF!+#REF!+#REF!+#REF!+#REF!+#REF!</f>
        <v>#REF!</v>
      </c>
      <c r="H51" s="102" t="e">
        <f>+#REF!+#REF!+#REF!+#REF!+#REF!+#REF!+#REF!+#REF!+#REF!+#REF!+#REF!+#REF!+#REF!+#REF!</f>
        <v>#REF!</v>
      </c>
      <c r="I51" s="102" t="e">
        <f>+#REF!+#REF!+#REF!+#REF!+#REF!+#REF!+#REF!+#REF!+#REF!+#REF!+#REF!+#REF!+#REF!+#REF!</f>
        <v>#REF!</v>
      </c>
      <c r="J51" s="102" t="e">
        <f>+#REF!+#REF!+#REF!+#REF!+#REF!+#REF!+#REF!+#REF!+#REF!+#REF!+#REF!+#REF!+#REF!+#REF!</f>
        <v>#REF!</v>
      </c>
      <c r="K51" s="102" t="e">
        <f>+#REF!+#REF!+#REF!+#REF!+#REF!+#REF!+#REF!+#REF!+#REF!+#REF!+#REF!+#REF!+#REF!+#REF!</f>
        <v>#REF!</v>
      </c>
      <c r="L51" s="102" t="e">
        <f>+#REF!+#REF!+#REF!+#REF!+#REF!+#REF!+#REF!+#REF!+#REF!+#REF!+#REF!+#REF!+#REF!+#REF!</f>
        <v>#REF!</v>
      </c>
    </row>
    <row r="52" spans="1:12" ht="78" customHeight="1">
      <c r="A52" s="91" t="s">
        <v>232</v>
      </c>
      <c r="B52" s="125">
        <v>26</v>
      </c>
      <c r="C52" s="109" t="s">
        <v>233</v>
      </c>
      <c r="D52" s="102" t="e">
        <f>+#REF!+#REF!+#REF!+#REF!+#REF!+#REF!+#REF!+#REF!+#REF!+#REF!+#REF!+#REF!+#REF!+#REF!</f>
        <v>#REF!</v>
      </c>
      <c r="E52" s="102" t="e">
        <f>+#REF!+#REF!+#REF!+#REF!+#REF!+#REF!+#REF!+#REF!+#REF!+#REF!+#REF!+#REF!+#REF!+#REF!</f>
        <v>#REF!</v>
      </c>
      <c r="F52" s="102" t="e">
        <f>+#REF!+#REF!+#REF!+#REF!+#REF!+#REF!+#REF!+#REF!+#REF!+#REF!+#REF!+#REF!+#REF!+#REF!</f>
        <v>#REF!</v>
      </c>
      <c r="G52" s="102" t="e">
        <f>+#REF!+#REF!+#REF!+#REF!+#REF!+#REF!+#REF!+#REF!+#REF!+#REF!+#REF!+#REF!+#REF!+#REF!</f>
        <v>#REF!</v>
      </c>
      <c r="H52" s="102" t="e">
        <f>+#REF!+#REF!+#REF!+#REF!+#REF!+#REF!+#REF!+#REF!+#REF!+#REF!+#REF!+#REF!+#REF!+#REF!</f>
        <v>#REF!</v>
      </c>
      <c r="I52" s="102" t="e">
        <f>+#REF!+#REF!+#REF!+#REF!+#REF!+#REF!+#REF!+#REF!+#REF!+#REF!+#REF!+#REF!+#REF!+#REF!</f>
        <v>#REF!</v>
      </c>
      <c r="J52" s="102" t="e">
        <f>+#REF!+#REF!+#REF!+#REF!+#REF!+#REF!+#REF!+#REF!+#REF!+#REF!+#REF!+#REF!+#REF!+#REF!</f>
        <v>#REF!</v>
      </c>
      <c r="K52" s="102" t="e">
        <f>+#REF!+#REF!+#REF!+#REF!+#REF!+#REF!+#REF!+#REF!+#REF!+#REF!+#REF!+#REF!+#REF!+#REF!</f>
        <v>#REF!</v>
      </c>
      <c r="L52" s="102" t="e">
        <f>+#REF!+#REF!+#REF!+#REF!+#REF!+#REF!+#REF!+#REF!+#REF!+#REF!+#REF!+#REF!+#REF!+#REF!</f>
        <v>#REF!</v>
      </c>
    </row>
    <row r="53" spans="1:12" ht="21.6" customHeight="1">
      <c r="A53" s="86" t="s">
        <v>234</v>
      </c>
      <c r="B53" s="125">
        <v>27</v>
      </c>
      <c r="C53" s="110" t="s">
        <v>235</v>
      </c>
      <c r="D53" s="102" t="e">
        <f>-#REF!+#REF!+#REF!</f>
        <v>#REF!</v>
      </c>
      <c r="E53" s="102" t="e">
        <f>-#REF!+#REF!+#REF!</f>
        <v>#REF!</v>
      </c>
      <c r="F53" s="102" t="e">
        <f>-#REF!+#REF!+#REF!</f>
        <v>#REF!</v>
      </c>
      <c r="G53" s="102" t="e">
        <f>-#REF!+#REF!+#REF!</f>
        <v>#REF!</v>
      </c>
      <c r="H53" s="102" t="e">
        <f>-#REF!+#REF!+#REF!</f>
        <v>#REF!</v>
      </c>
      <c r="I53" s="102" t="e">
        <f>-#REF!+#REF!+#REF!</f>
        <v>#REF!</v>
      </c>
      <c r="J53" s="102" t="e">
        <f>-#REF!+#REF!+#REF!</f>
        <v>#REF!</v>
      </c>
      <c r="K53" s="102" t="e">
        <f>-#REF!+#REF!+#REF!</f>
        <v>#REF!</v>
      </c>
      <c r="L53" s="102" t="e">
        <f>-#REF!+#REF!+#REF!</f>
        <v>#REF!</v>
      </c>
    </row>
    <row r="54" spans="1:12" ht="34.15" customHeight="1">
      <c r="A54" s="86" t="s">
        <v>236</v>
      </c>
      <c r="B54" s="125">
        <v>28</v>
      </c>
      <c r="C54" s="111" t="s">
        <v>237</v>
      </c>
      <c r="D54" s="102" t="e">
        <f>-#REF!+#REF!+#REF!+#REF!</f>
        <v>#REF!</v>
      </c>
      <c r="E54" s="102" t="e">
        <f>-#REF!+#REF!+#REF!+#REF!</f>
        <v>#REF!</v>
      </c>
      <c r="F54" s="102" t="e">
        <f>-#REF!+#REF!+#REF!+#REF!</f>
        <v>#REF!</v>
      </c>
      <c r="G54" s="102" t="e">
        <f>-#REF!+#REF!+#REF!+#REF!</f>
        <v>#REF!</v>
      </c>
      <c r="H54" s="102" t="e">
        <f>-#REF!+#REF!+#REF!+#REF!</f>
        <v>#REF!</v>
      </c>
      <c r="I54" s="102" t="e">
        <f>-#REF!+#REF!+#REF!+#REF!</f>
        <v>#REF!</v>
      </c>
      <c r="J54" s="102" t="e">
        <f>-#REF!+#REF!+#REF!+#REF!</f>
        <v>#REF!</v>
      </c>
      <c r="K54" s="102" t="e">
        <f>-#REF!+#REF!+#REF!+#REF!</f>
        <v>#REF!</v>
      </c>
      <c r="L54" s="102" t="e">
        <f>-#REF!+#REF!+#REF!+#REF!</f>
        <v>#REF!</v>
      </c>
    </row>
    <row r="55" spans="1:12" ht="66.599999999999994" customHeight="1">
      <c r="A55" s="92" t="s">
        <v>238</v>
      </c>
      <c r="B55" s="127">
        <v>29</v>
      </c>
      <c r="C55" s="112" t="s">
        <v>239</v>
      </c>
      <c r="D55" s="102" t="e">
        <f>-#REF!-#REF!-#REF!-#REF!-#REF!+#REF!+#REF!+#REF!+#REF!+#REF!</f>
        <v>#REF!</v>
      </c>
      <c r="E55" s="102" t="e">
        <f>-#REF!-#REF!-#REF!-#REF!-#REF!+#REF!+#REF!+#REF!+#REF!+#REF!</f>
        <v>#REF!</v>
      </c>
      <c r="F55" s="102" t="e">
        <f>-#REF!-#REF!-#REF!-#REF!-#REF!+#REF!+#REF!+#REF!+#REF!+#REF!</f>
        <v>#REF!</v>
      </c>
      <c r="G55" s="102" t="e">
        <f>-#REF!-#REF!-#REF!-#REF!-#REF!+#REF!+#REF!+#REF!+#REF!+#REF!</f>
        <v>#REF!</v>
      </c>
      <c r="H55" s="102" t="e">
        <f>-#REF!-#REF!-#REF!-#REF!-#REF!+#REF!+#REF!+#REF!+#REF!+#REF!</f>
        <v>#REF!</v>
      </c>
      <c r="I55" s="102" t="e">
        <f>-#REF!-#REF!-#REF!-#REF!-#REF!+#REF!+#REF!+#REF!+#REF!+#REF!</f>
        <v>#REF!</v>
      </c>
      <c r="J55" s="102" t="e">
        <f>-#REF!-#REF!-#REF!-#REF!-#REF!+#REF!+#REF!+#REF!+#REF!+#REF!</f>
        <v>#REF!</v>
      </c>
      <c r="K55" s="102" t="e">
        <f>-#REF!-#REF!-#REF!-#REF!-#REF!+#REF!+#REF!+#REF!+#REF!+#REF!</f>
        <v>#REF!</v>
      </c>
      <c r="L55" s="102" t="e">
        <f>-#REF!-#REF!-#REF!-#REF!-#REF!+#REF!+#REF!+#REF!+#REF!+#REF!</f>
        <v>#REF!</v>
      </c>
    </row>
    <row r="56" spans="1:12" ht="45.75" thickBot="1">
      <c r="A56" s="93" t="s">
        <v>240</v>
      </c>
      <c r="B56" s="128" t="s">
        <v>241</v>
      </c>
      <c r="C56" s="113"/>
      <c r="D56" s="113" t="e">
        <f>+D25+D31+D32+D35+D38+D46+D47+D48+D49+D50+D51+D52+D53+D54+D55</f>
        <v>#REF!</v>
      </c>
      <c r="E56" s="113" t="e">
        <f t="shared" ref="E56:L56" si="6">+E25+E31+E32+E35+E38+E46+E47+E48+E49+E50+E51+E52+E53+E54+E55</f>
        <v>#REF!</v>
      </c>
      <c r="F56" s="113" t="e">
        <f t="shared" si="6"/>
        <v>#REF!</v>
      </c>
      <c r="G56" s="113" t="e">
        <f t="shared" si="6"/>
        <v>#REF!</v>
      </c>
      <c r="H56" s="113" t="e">
        <f t="shared" si="6"/>
        <v>#REF!</v>
      </c>
      <c r="I56" s="113" t="e">
        <f t="shared" si="6"/>
        <v>#REF!</v>
      </c>
      <c r="J56" s="113" t="e">
        <f t="shared" si="6"/>
        <v>#REF!</v>
      </c>
      <c r="K56" s="113" t="e">
        <f t="shared" si="6"/>
        <v>#REF!</v>
      </c>
      <c r="L56" s="113" t="e">
        <f t="shared" si="6"/>
        <v>#REF!</v>
      </c>
    </row>
    <row r="57" spans="1:12" ht="14.25" thickTop="1" thickBot="1">
      <c r="A57" s="66"/>
      <c r="B57" s="129"/>
      <c r="C57" s="66"/>
    </row>
    <row r="58" spans="1:12" ht="19.5" thickTop="1" thickBot="1">
      <c r="A58" s="94" t="s">
        <v>134</v>
      </c>
      <c r="B58" s="130" t="s">
        <v>242</v>
      </c>
      <c r="C58" s="95"/>
      <c r="D58" s="95" t="e">
        <f>+D19-D56</f>
        <v>#REF!</v>
      </c>
      <c r="E58" s="95" t="e">
        <f t="shared" ref="E58:L58" si="7">+E19-E56</f>
        <v>#REF!</v>
      </c>
      <c r="F58" s="95" t="e">
        <f t="shared" si="7"/>
        <v>#REF!</v>
      </c>
      <c r="G58" s="95" t="e">
        <f t="shared" si="7"/>
        <v>#REF!</v>
      </c>
      <c r="H58" s="95" t="e">
        <f t="shared" si="7"/>
        <v>#REF!</v>
      </c>
      <c r="I58" s="95" t="e">
        <f t="shared" si="7"/>
        <v>#REF!</v>
      </c>
      <c r="J58" s="95" t="e">
        <f t="shared" si="7"/>
        <v>#REF!</v>
      </c>
      <c r="K58" s="95" t="e">
        <f t="shared" si="7"/>
        <v>#REF!</v>
      </c>
      <c r="L58" s="95" t="e">
        <f t="shared" si="7"/>
        <v>#REF!</v>
      </c>
    </row>
    <row r="59" spans="1:12" ht="13.5" thickTop="1"/>
  </sheetData>
  <mergeCells count="25"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Copertina 1</vt:lpstr>
      <vt:lpstr>Preventivo 2021</vt:lpstr>
      <vt:lpstr>posizione  rivista IV CE</vt:lpstr>
      <vt:lpstr>incentivi rivista IV CE</vt:lpstr>
      <vt:lpstr>accessorio rivista report IV CE</vt:lpstr>
      <vt:lpstr>ONERI PERSONALE</vt:lpstr>
      <vt:lpstr>ce art. 44</vt:lpstr>
      <vt:lpstr>'accessorio rivista report IV CE'!Area_stampa</vt:lpstr>
      <vt:lpstr>'ce art. 44'!Area_stampa</vt:lpstr>
      <vt:lpstr>'Copertina 1'!Area_stampa</vt:lpstr>
      <vt:lpstr>'incentivi rivista IV CE'!Area_stampa</vt:lpstr>
      <vt:lpstr>'posizione  rivista IV CE'!Area_stampa</vt:lpstr>
      <vt:lpstr>'Preventivo 2021'!Area_stampa</vt:lpstr>
      <vt:lpstr>'Preventivo 2021'!Titoli_stampa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2021-04-16T10:37:01Z</cp:lastPrinted>
  <dcterms:created xsi:type="dcterms:W3CDTF">2019-07-05T08:06:15Z</dcterms:created>
  <dcterms:modified xsi:type="dcterms:W3CDTF">2021-04-16T10:42:46Z</dcterms:modified>
</cp:coreProperties>
</file>