
<file path=[Content_Types].xml><?xml version="1.0" encoding="utf-8"?>
<Types xmlns="http://schemas.openxmlformats.org/package/2006/content-types"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6.xml" ContentType="application/vnd.openxmlformats-officedocument.spreadsheetml.externalLink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9.xml" ContentType="application/vnd.openxmlformats-officedocument.spreadsheetml.externalLink+xml"/>
  <Override PartName="/xl/worksheets/sheet6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7.xml" ContentType="application/vnd.openxmlformats-officedocument.spreadsheetml.externalLink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-15" windowWidth="20295" windowHeight="3180"/>
  </bookViews>
  <sheets>
    <sheet name="Preventivo 2025" sheetId="1" r:id="rId1"/>
    <sheet name="posizione " sheetId="19" state="hidden" r:id="rId2"/>
    <sheet name="incentivi + ms+ rar" sheetId="20" state="hidden" r:id="rId3"/>
    <sheet name="fasce comp" sheetId="21" state="hidden" r:id="rId4"/>
    <sheet name="accessorio " sheetId="22" state="hidden" r:id="rId5"/>
    <sheet name="oneri" sheetId="23" state="hidden" r:id="rId6"/>
    <sheet name="ce art. 44" sheetId="17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</externalReferences>
  <definedNames>
    <definedName name="_" localSheetId="4">#REF!</definedName>
    <definedName name="_" localSheetId="3">#REF!</definedName>
    <definedName name="_" localSheetId="2">#REF!</definedName>
    <definedName name="_" localSheetId="1">#REF!</definedName>
    <definedName name="_">#REF!</definedName>
    <definedName name="_________________">#N/A</definedName>
    <definedName name="______________________bo1">#N/A</definedName>
    <definedName name="______________________db1">#N/A</definedName>
    <definedName name="_____________________bo1" localSheetId="3">'[1]Alim S.P.'!#REF!</definedName>
    <definedName name="_____________________bo1" localSheetId="2">'[1]Alim S.P.'!#REF!</definedName>
    <definedName name="_____________________bo1">'[1]Alim S.P.'!#REF!</definedName>
    <definedName name="_____________________db1" localSheetId="3">'[2]Alim S.P.'!#REF!</definedName>
    <definedName name="_____________________db1" localSheetId="2">'[2]Alim S.P.'!#REF!</definedName>
    <definedName name="_____________________db1">'[2]Alim S.P.'!#REF!</definedName>
    <definedName name="____________________bo1">#N/A</definedName>
    <definedName name="____________________db1">#N/A</definedName>
    <definedName name="___________________bo1" localSheetId="3">'[3]Alim S.P.'!#REF!</definedName>
    <definedName name="___________________bo1" localSheetId="2">'[3]Alim S.P.'!#REF!</definedName>
    <definedName name="___________________bo1">'[3]Alim S.P.'!#REF!</definedName>
    <definedName name="___________________db1" localSheetId="3">'[4]Alim S.P.'!#REF!</definedName>
    <definedName name="___________________db1" localSheetId="2">'[4]Alim S.P.'!#REF!</definedName>
    <definedName name="___________________db1">'[4]Alim S.P.'!#REF!</definedName>
    <definedName name="__________________bo1">#N/A</definedName>
    <definedName name="__________________db1">#N/A</definedName>
    <definedName name="_________________bo1" localSheetId="3">'[3]Alim S.P.'!#REF!</definedName>
    <definedName name="_________________bo1" localSheetId="2">'[3]Alim S.P.'!#REF!</definedName>
    <definedName name="_________________bo1">'[3]Alim S.P.'!#REF!</definedName>
    <definedName name="_________________db1" localSheetId="3">'[4]Alim S.P.'!#REF!</definedName>
    <definedName name="_________________db1" localSheetId="2">'[4]Alim S.P.'!#REF!</definedName>
    <definedName name="_________________db1">'[4]Alim S.P.'!#REF!</definedName>
    <definedName name="________________bo1" localSheetId="3">'[1]Alim S.P.'!#REF!</definedName>
    <definedName name="________________bo1" localSheetId="2">'[1]Alim S.P.'!#REF!</definedName>
    <definedName name="________________bo1">'[1]Alim S.P.'!#REF!</definedName>
    <definedName name="________________bo2" localSheetId="3">'[5]Alim S.P.'!#REF!</definedName>
    <definedName name="________________bo2" localSheetId="2">'[5]Alim S.P.'!#REF!</definedName>
    <definedName name="________________bo2">'[5]Alim S.P.'!#REF!</definedName>
    <definedName name="________________bo3" localSheetId="3">'[5]Alim S.P.'!#REF!</definedName>
    <definedName name="________________bo3" localSheetId="2">'[5]Alim S.P.'!#REF!</definedName>
    <definedName name="________________bo3">'[5]Alim S.P.'!#REF!</definedName>
    <definedName name="________________db1" localSheetId="3">'[2]Alim S.P.'!#REF!</definedName>
    <definedName name="________________db1" localSheetId="2">'[2]Alim S.P.'!#REF!</definedName>
    <definedName name="________________db1">'[2]Alim S.P.'!#REF!</definedName>
    <definedName name="_______________bo1" localSheetId="3">'[3]Alim S.P.'!#REF!</definedName>
    <definedName name="_______________bo1" localSheetId="2">'[3]Alim S.P.'!#REF!</definedName>
    <definedName name="_______________bo1">'[3]Alim S.P.'!#REF!</definedName>
    <definedName name="_______________bo2" localSheetId="3">'[5]Alim S.P.'!#REF!</definedName>
    <definedName name="_______________bo2" localSheetId="2">'[5]Alim S.P.'!#REF!</definedName>
    <definedName name="_______________bo2">'[5]Alim S.P.'!#REF!</definedName>
    <definedName name="_______________bo3" localSheetId="3">'[5]Alim S.P.'!#REF!</definedName>
    <definedName name="_______________bo3" localSheetId="2">'[5]Alim S.P.'!#REF!</definedName>
    <definedName name="_______________bo3">'[5]Alim S.P.'!#REF!</definedName>
    <definedName name="_______________db1" localSheetId="3">'[4]Alim S.P.'!#REF!</definedName>
    <definedName name="_______________db1" localSheetId="2">'[4]Alim S.P.'!#REF!</definedName>
    <definedName name="_______________db1">'[4]Alim S.P.'!#REF!</definedName>
    <definedName name="______________bo1" localSheetId="3">'[3]Alim S.P.'!#REF!</definedName>
    <definedName name="______________bo1" localSheetId="2">'[3]Alim S.P.'!#REF!</definedName>
    <definedName name="______________bo1">'[3]Alim S.P.'!#REF!</definedName>
    <definedName name="______________bo2" localSheetId="3">'[5]Alim S.P.'!#REF!</definedName>
    <definedName name="______________bo2" localSheetId="2">'[5]Alim S.P.'!#REF!</definedName>
    <definedName name="______________bo2">'[5]Alim S.P.'!#REF!</definedName>
    <definedName name="______________bo3" localSheetId="3">'[5]Alim S.P.'!#REF!</definedName>
    <definedName name="______________bo3" localSheetId="2">'[5]Alim S.P.'!#REF!</definedName>
    <definedName name="______________bo3">'[5]Alim S.P.'!#REF!</definedName>
    <definedName name="______________db1" localSheetId="3">'[4]Alim S.P.'!#REF!</definedName>
    <definedName name="______________db1" localSheetId="2">'[4]Alim S.P.'!#REF!</definedName>
    <definedName name="______________db1">'[4]Alim S.P.'!#REF!</definedName>
    <definedName name="_____________bo1" localSheetId="4">'[3]Alim S.P.'!#REF!</definedName>
    <definedName name="_____________bo1" localSheetId="3">'[3]Alim S.P.'!#REF!</definedName>
    <definedName name="_____________bo1" localSheetId="2">'[3]Alim S.P.'!#REF!</definedName>
    <definedName name="_____________bo1" localSheetId="1">'[3]Alim S.P.'!#REF!</definedName>
    <definedName name="_____________bo1">'[3]Alim S.P.'!#REF!</definedName>
    <definedName name="_____________bo2" localSheetId="4">'[6]Alim S.P.'!#REF!</definedName>
    <definedName name="_____________bo2" localSheetId="3">'[6]Alim S.P.'!#REF!</definedName>
    <definedName name="_____________bo2" localSheetId="2">'[6]Alim S.P.'!#REF!</definedName>
    <definedName name="_____________bo2" localSheetId="1">'[6]Alim S.P.'!#REF!</definedName>
    <definedName name="_____________bo2">'[5]Alim S.P.'!#REF!</definedName>
    <definedName name="_____________bo3" localSheetId="4">'[6]Alim S.P.'!#REF!</definedName>
    <definedName name="_____________bo3" localSheetId="3">'[6]Alim S.P.'!#REF!</definedName>
    <definedName name="_____________bo3" localSheetId="2">'[6]Alim S.P.'!#REF!</definedName>
    <definedName name="_____________bo3" localSheetId="1">'[6]Alim S.P.'!#REF!</definedName>
    <definedName name="_____________bo3">'[5]Alim S.P.'!#REF!</definedName>
    <definedName name="_____________db1" localSheetId="4">'[4]Alim S.P.'!#REF!</definedName>
    <definedName name="_____________db1" localSheetId="3">'[4]Alim S.P.'!#REF!</definedName>
    <definedName name="_____________db1" localSheetId="2">'[4]Alim S.P.'!#REF!</definedName>
    <definedName name="_____________db1" localSheetId="1">'[4]Alim S.P.'!#REF!</definedName>
    <definedName name="_____________db1">'[4]Alim S.P.'!#REF!</definedName>
    <definedName name="____________bo1" localSheetId="4">'[3]Alim S.P.'!#REF!</definedName>
    <definedName name="____________bo1" localSheetId="3">'[3]Alim S.P.'!#REF!</definedName>
    <definedName name="____________bo1" localSheetId="2">'[3]Alim S.P.'!#REF!</definedName>
    <definedName name="____________bo1">'[3]Alim S.P.'!#REF!</definedName>
    <definedName name="____________bo2" localSheetId="4">'[5]Alim S.P.'!#REF!</definedName>
    <definedName name="____________bo2" localSheetId="3">'[5]Alim S.P.'!#REF!</definedName>
    <definedName name="____________bo2" localSheetId="2">'[5]Alim S.P.'!#REF!</definedName>
    <definedName name="____________bo2">'[5]Alim S.P.'!#REF!</definedName>
    <definedName name="____________bo3" localSheetId="4">'[5]Alim S.P.'!#REF!</definedName>
    <definedName name="____________bo3" localSheetId="3">'[5]Alim S.P.'!#REF!</definedName>
    <definedName name="____________bo3" localSheetId="2">'[5]Alim S.P.'!#REF!</definedName>
    <definedName name="____________bo3">'[5]Alim S.P.'!#REF!</definedName>
    <definedName name="____________db1" localSheetId="4">'[4]Alim S.P.'!#REF!</definedName>
    <definedName name="____________db1" localSheetId="3">'[4]Alim S.P.'!#REF!</definedName>
    <definedName name="____________db1" localSheetId="2">'[4]Alim S.P.'!#REF!</definedName>
    <definedName name="____________db1">'[4]Alim S.P.'!#REF!</definedName>
    <definedName name="____________db2" localSheetId="4">#REF!</definedName>
    <definedName name="____________db2" localSheetId="3">#REF!</definedName>
    <definedName name="____________db2" localSheetId="2">#REF!</definedName>
    <definedName name="____________db2" localSheetId="5">#REF!</definedName>
    <definedName name="____________db2" localSheetId="1">#REF!</definedName>
    <definedName name="____________db2">#REF!</definedName>
    <definedName name="___________bo1" localSheetId="4">'[3]Alim S.P.'!#REF!</definedName>
    <definedName name="___________bo1" localSheetId="3">'[3]Alim S.P.'!#REF!</definedName>
    <definedName name="___________bo1" localSheetId="2">'[3]Alim S.P.'!#REF!</definedName>
    <definedName name="___________bo1" localSheetId="1">'[3]Alim S.P.'!#REF!</definedName>
    <definedName name="___________bo1">'[3]Alim S.P.'!#REF!</definedName>
    <definedName name="___________bo2" localSheetId="4">'[6]Alim S.P.'!#REF!</definedName>
    <definedName name="___________bo2" localSheetId="3">'[6]Alim S.P.'!#REF!</definedName>
    <definedName name="___________bo2" localSheetId="2">'[6]Alim S.P.'!#REF!</definedName>
    <definedName name="___________bo2" localSheetId="1">'[6]Alim S.P.'!#REF!</definedName>
    <definedName name="___________bo2">'[5]Alim S.P.'!#REF!</definedName>
    <definedName name="___________bo3" localSheetId="4">'[6]Alim S.P.'!#REF!</definedName>
    <definedName name="___________bo3" localSheetId="3">'[6]Alim S.P.'!#REF!</definedName>
    <definedName name="___________bo3" localSheetId="2">'[6]Alim S.P.'!#REF!</definedName>
    <definedName name="___________bo3" localSheetId="1">'[6]Alim S.P.'!#REF!</definedName>
    <definedName name="___________bo3">'[5]Alim S.P.'!#REF!</definedName>
    <definedName name="___________db1" localSheetId="4">'[4]Alim S.P.'!#REF!</definedName>
    <definedName name="___________db1" localSheetId="3">'[4]Alim S.P.'!#REF!</definedName>
    <definedName name="___________db1" localSheetId="2">'[4]Alim S.P.'!#REF!</definedName>
    <definedName name="___________db1" localSheetId="1">'[4]Alim S.P.'!#REF!</definedName>
    <definedName name="___________db1">'[4]Alim S.P.'!#REF!</definedName>
    <definedName name="___________db2" localSheetId="4">#REF!</definedName>
    <definedName name="___________db2" localSheetId="3">#REF!</definedName>
    <definedName name="___________db2" localSheetId="2">#REF!</definedName>
    <definedName name="___________db2" localSheetId="5">#REF!</definedName>
    <definedName name="___________db2" localSheetId="1">#REF!</definedName>
    <definedName name="___________db2">#REF!</definedName>
    <definedName name="__________bo1" localSheetId="4">'[3]Alim S.P.'!#REF!</definedName>
    <definedName name="__________bo1" localSheetId="3">'[3]Alim S.P.'!#REF!</definedName>
    <definedName name="__________bo1" localSheetId="2">'[3]Alim S.P.'!#REF!</definedName>
    <definedName name="__________bo1" localSheetId="1">'[3]Alim S.P.'!#REF!</definedName>
    <definedName name="__________bo1">'[3]Alim S.P.'!#REF!</definedName>
    <definedName name="__________bo2" localSheetId="3">'[5]Alim S.P.'!#REF!</definedName>
    <definedName name="__________bo2" localSheetId="2">'[5]Alim S.P.'!#REF!</definedName>
    <definedName name="__________bo2">'[5]Alim S.P.'!#REF!</definedName>
    <definedName name="__________bo3" localSheetId="3">'[5]Alim S.P.'!#REF!</definedName>
    <definedName name="__________bo3" localSheetId="2">'[5]Alim S.P.'!#REF!</definedName>
    <definedName name="__________bo3">'[5]Alim S.P.'!#REF!</definedName>
    <definedName name="__________db1" localSheetId="4">'[4]Alim S.P.'!#REF!</definedName>
    <definedName name="__________db1" localSheetId="3">'[4]Alim S.P.'!#REF!</definedName>
    <definedName name="__________db1" localSheetId="2">'[4]Alim S.P.'!#REF!</definedName>
    <definedName name="__________db1" localSheetId="1">'[4]Alim S.P.'!#REF!</definedName>
    <definedName name="__________db1">'[4]Alim S.P.'!#REF!</definedName>
    <definedName name="__________db2" localSheetId="4">#REF!</definedName>
    <definedName name="__________db2" localSheetId="3">#REF!</definedName>
    <definedName name="__________db2" localSheetId="2">#REF!</definedName>
    <definedName name="__________db2" localSheetId="5">#REF!</definedName>
    <definedName name="__________db2" localSheetId="1">#REF!</definedName>
    <definedName name="__________db2">#REF!</definedName>
    <definedName name="_________bo1" localSheetId="4">'[3]Alim S.P.'!#REF!</definedName>
    <definedName name="_________bo1" localSheetId="3">'[3]Alim S.P.'!#REF!</definedName>
    <definedName name="_________bo1" localSheetId="2">'[3]Alim S.P.'!#REF!</definedName>
    <definedName name="_________bo1" localSheetId="1">'[3]Alim S.P.'!#REF!</definedName>
    <definedName name="_________bo1">'[3]Alim S.P.'!#REF!</definedName>
    <definedName name="_________bo2" localSheetId="4">'[6]Alim S.P.'!#REF!</definedName>
    <definedName name="_________bo2" localSheetId="3">'[6]Alim S.P.'!#REF!</definedName>
    <definedName name="_________bo2" localSheetId="2">'[6]Alim S.P.'!#REF!</definedName>
    <definedName name="_________bo2" localSheetId="1">'[6]Alim S.P.'!#REF!</definedName>
    <definedName name="_________bo2">'[5]Alim S.P.'!#REF!</definedName>
    <definedName name="_________bo3" localSheetId="4">'[6]Alim S.P.'!#REF!</definedName>
    <definedName name="_________bo3" localSheetId="3">'[6]Alim S.P.'!#REF!</definedName>
    <definedName name="_________bo3" localSheetId="2">'[6]Alim S.P.'!#REF!</definedName>
    <definedName name="_________bo3" localSheetId="1">'[6]Alim S.P.'!#REF!</definedName>
    <definedName name="_________bo3">'[5]Alim S.P.'!#REF!</definedName>
    <definedName name="_________db1" localSheetId="3">'[4]Alim S.P.'!#REF!</definedName>
    <definedName name="_________db1" localSheetId="2">'[4]Alim S.P.'!#REF!</definedName>
    <definedName name="_________db1" localSheetId="1">'[4]Alim S.P.'!#REF!</definedName>
    <definedName name="_________db1">'[4]Alim S.P.'!#REF!</definedName>
    <definedName name="_________db2" localSheetId="4">#REF!</definedName>
    <definedName name="_________db2" localSheetId="3">#REF!</definedName>
    <definedName name="_________db2" localSheetId="2">#REF!</definedName>
    <definedName name="_________db2" localSheetId="5">#REF!</definedName>
    <definedName name="_________db2" localSheetId="1">#REF!</definedName>
    <definedName name="_________db2">#REF!</definedName>
    <definedName name="________bo1" localSheetId="4">'[6]Alim S.P.'!#REF!</definedName>
    <definedName name="________bo1" localSheetId="3">'[6]Alim S.P.'!#REF!</definedName>
    <definedName name="________bo1" localSheetId="2">'[6]Alim S.P.'!#REF!</definedName>
    <definedName name="________bo1" localSheetId="1">'[6]Alim S.P.'!#REF!</definedName>
    <definedName name="________bo1">'[3]Alim S.P.'!#REF!</definedName>
    <definedName name="________bo2" localSheetId="3">'[5]Alim S.P.'!#REF!</definedName>
    <definedName name="________bo2" localSheetId="2">'[5]Alim S.P.'!#REF!</definedName>
    <definedName name="________bo2" localSheetId="1">'[5]Alim S.P.'!#REF!</definedName>
    <definedName name="________bo2">'[5]Alim S.P.'!#REF!</definedName>
    <definedName name="________bo3" localSheetId="3">'[5]Alim S.P.'!#REF!</definedName>
    <definedName name="________bo3" localSheetId="2">'[5]Alim S.P.'!#REF!</definedName>
    <definedName name="________bo3" localSheetId="1">'[5]Alim S.P.'!#REF!</definedName>
    <definedName name="________bo3">'[5]Alim S.P.'!#REF!</definedName>
    <definedName name="________db1" localSheetId="4">'[7]Alim S.P.'!#REF!</definedName>
    <definedName name="________db1" localSheetId="3">'[7]Alim S.P.'!#REF!</definedName>
    <definedName name="________db1" localSheetId="2">'[7]Alim S.P.'!#REF!</definedName>
    <definedName name="________db1" localSheetId="1">'[7]Alim S.P.'!#REF!</definedName>
    <definedName name="________db1">'[4]Alim S.P.'!#REF!</definedName>
    <definedName name="________db2" localSheetId="4">#REF!</definedName>
    <definedName name="________db2" localSheetId="3">#REF!</definedName>
    <definedName name="________db2" localSheetId="2">#REF!</definedName>
    <definedName name="________db2" localSheetId="5">#REF!</definedName>
    <definedName name="________db2" localSheetId="1">#REF!</definedName>
    <definedName name="________db2">#REF!</definedName>
    <definedName name="_______bo1" localSheetId="4">'[3]Alim S.P.'!#REF!</definedName>
    <definedName name="_______bo1" localSheetId="3">'[3]Alim S.P.'!#REF!</definedName>
    <definedName name="_______bo1" localSheetId="2">'[3]Alim S.P.'!#REF!</definedName>
    <definedName name="_______bo1" localSheetId="1">'[3]Alim S.P.'!#REF!</definedName>
    <definedName name="_______bo1">'[3]Alim S.P.'!#REF!</definedName>
    <definedName name="_______bo2" localSheetId="4">'[8]Alim S.P.'!#REF!</definedName>
    <definedName name="_______bo2" localSheetId="3">'[8]Alim S.P.'!#REF!</definedName>
    <definedName name="_______bo2" localSheetId="2">'[8]Alim S.P.'!#REF!</definedName>
    <definedName name="_______bo2" localSheetId="1">'[8]Alim S.P.'!#REF!</definedName>
    <definedName name="_______bo2">'[5]Alim S.P.'!#REF!</definedName>
    <definedName name="_______bo3" localSheetId="4">'[8]Alim S.P.'!#REF!</definedName>
    <definedName name="_______bo3" localSheetId="3">'[8]Alim S.P.'!#REF!</definedName>
    <definedName name="_______bo3" localSheetId="2">'[8]Alim S.P.'!#REF!</definedName>
    <definedName name="_______bo3" localSheetId="1">'[8]Alim S.P.'!#REF!</definedName>
    <definedName name="_______bo3">'[5]Alim S.P.'!#REF!</definedName>
    <definedName name="_______db1" localSheetId="4">'[4]Alim S.P.'!#REF!</definedName>
    <definedName name="_______db1" localSheetId="3">'[4]Alim S.P.'!#REF!</definedName>
    <definedName name="_______db1" localSheetId="2">'[4]Alim S.P.'!#REF!</definedName>
    <definedName name="_______db1" localSheetId="1">'[4]Alim S.P.'!#REF!</definedName>
    <definedName name="_______db1">'[4]Alim S.P.'!#REF!</definedName>
    <definedName name="_______db2" localSheetId="4">#REF!</definedName>
    <definedName name="_______db2" localSheetId="3">#REF!</definedName>
    <definedName name="_______db2" localSheetId="2">#REF!</definedName>
    <definedName name="_______db2" localSheetId="5">#REF!</definedName>
    <definedName name="_______db2" localSheetId="1">#REF!</definedName>
    <definedName name="_______db2">#REF!</definedName>
    <definedName name="______bo1" localSheetId="4">'[6]Alim S.P.'!#REF!</definedName>
    <definedName name="______bo1" localSheetId="3">'[6]Alim S.P.'!#REF!</definedName>
    <definedName name="______bo1" localSheetId="2">'[6]Alim S.P.'!#REF!</definedName>
    <definedName name="______bo1" localSheetId="1">'[6]Alim S.P.'!#REF!</definedName>
    <definedName name="______bo1">'[3]Alim S.P.'!#REF!</definedName>
    <definedName name="______bo2" localSheetId="4">'[6]Alim S.P.'!#REF!</definedName>
    <definedName name="______bo2" localSheetId="3">'[6]Alim S.P.'!#REF!</definedName>
    <definedName name="______bo2" localSheetId="2">'[6]Alim S.P.'!#REF!</definedName>
    <definedName name="______bo2" localSheetId="1">'[6]Alim S.P.'!#REF!</definedName>
    <definedName name="______bo2">'[5]Alim S.P.'!#REF!</definedName>
    <definedName name="______bo3" localSheetId="4">'[6]Alim S.P.'!#REF!</definedName>
    <definedName name="______bo3" localSheetId="3">'[6]Alim S.P.'!#REF!</definedName>
    <definedName name="______bo3" localSheetId="2">'[6]Alim S.P.'!#REF!</definedName>
    <definedName name="______bo3" localSheetId="1">'[6]Alim S.P.'!#REF!</definedName>
    <definedName name="______bo3">'[5]Alim S.P.'!#REF!</definedName>
    <definedName name="______db1" localSheetId="4">'[7]Alim S.P.'!#REF!</definedName>
    <definedName name="______db1" localSheetId="3">'[7]Alim S.P.'!#REF!</definedName>
    <definedName name="______db1" localSheetId="2">'[7]Alim S.P.'!#REF!</definedName>
    <definedName name="______db1" localSheetId="1">'[7]Alim S.P.'!#REF!</definedName>
    <definedName name="______db1">'[4]Alim S.P.'!#REF!</definedName>
    <definedName name="______db2" localSheetId="4">#REF!</definedName>
    <definedName name="______db2" localSheetId="3">#REF!</definedName>
    <definedName name="______db2" localSheetId="2">#REF!</definedName>
    <definedName name="______db2" localSheetId="5">#REF!</definedName>
    <definedName name="______db2" localSheetId="1">#REF!</definedName>
    <definedName name="______db2">#REF!</definedName>
    <definedName name="_____bo1" localSheetId="4">'[6]Alim S.P.'!#REF!</definedName>
    <definedName name="_____bo1" localSheetId="3">'[6]Alim S.P.'!#REF!</definedName>
    <definedName name="_____bo1" localSheetId="2">'[6]Alim S.P.'!#REF!</definedName>
    <definedName name="_____bo1" localSheetId="1">'[6]Alim S.P.'!#REF!</definedName>
    <definedName name="_____bo1">'[3]Alim S.P.'!#REF!</definedName>
    <definedName name="_____bo2" localSheetId="4">'[8]Alim S.P.'!#REF!</definedName>
    <definedName name="_____bo2" localSheetId="3">'[8]Alim S.P.'!#REF!</definedName>
    <definedName name="_____bo2" localSheetId="2">'[8]Alim S.P.'!#REF!</definedName>
    <definedName name="_____bo2" localSheetId="1">'[8]Alim S.P.'!#REF!</definedName>
    <definedName name="_____bo2">'[5]Alim S.P.'!#REF!</definedName>
    <definedName name="_____bo3" localSheetId="4">'[8]Alim S.P.'!#REF!</definedName>
    <definedName name="_____bo3" localSheetId="3">'[8]Alim S.P.'!#REF!</definedName>
    <definedName name="_____bo3" localSheetId="2">'[8]Alim S.P.'!#REF!</definedName>
    <definedName name="_____bo3" localSheetId="1">'[8]Alim S.P.'!#REF!</definedName>
    <definedName name="_____bo3">'[5]Alim S.P.'!#REF!</definedName>
    <definedName name="_____db1" localSheetId="4">'[7]Alim S.P.'!#REF!</definedName>
    <definedName name="_____db1" localSheetId="3">'[7]Alim S.P.'!#REF!</definedName>
    <definedName name="_____db1" localSheetId="2">'[7]Alim S.P.'!#REF!</definedName>
    <definedName name="_____db1" localSheetId="1">'[7]Alim S.P.'!#REF!</definedName>
    <definedName name="_____db1">'[4]Alim S.P.'!#REF!</definedName>
    <definedName name="_____db2" localSheetId="4">#REF!</definedName>
    <definedName name="_____db2" localSheetId="3">#REF!</definedName>
    <definedName name="_____db2" localSheetId="2">#REF!</definedName>
    <definedName name="_____db2" localSheetId="5">#REF!</definedName>
    <definedName name="_____db2" localSheetId="1">#REF!</definedName>
    <definedName name="_____db2">#REF!</definedName>
    <definedName name="____bo1" localSheetId="4">'[9]Alim S.P.'!#REF!</definedName>
    <definedName name="____bo1" localSheetId="3">'[9]Alim S.P.'!#REF!</definedName>
    <definedName name="____bo1" localSheetId="2">'[9]Alim S.P.'!#REF!</definedName>
    <definedName name="____bo1" localSheetId="1">'[9]Alim S.P.'!#REF!</definedName>
    <definedName name="____bo1">'[3]Alim S.P.'!#REF!</definedName>
    <definedName name="____bo2" localSheetId="4">'[5]Alim S.P.'!#REF!</definedName>
    <definedName name="____bo2" localSheetId="3">'[5]Alim S.P.'!#REF!</definedName>
    <definedName name="____bo2" localSheetId="2">'[5]Alim S.P.'!#REF!</definedName>
    <definedName name="____bo2" localSheetId="1">'[5]Alim S.P.'!#REF!</definedName>
    <definedName name="____bo2">'[5]Alim S.P.'!#REF!</definedName>
    <definedName name="____bo3" localSheetId="4">'[5]Alim S.P.'!#REF!</definedName>
    <definedName name="____bo3" localSheetId="3">'[5]Alim S.P.'!#REF!</definedName>
    <definedName name="____bo3" localSheetId="2">'[5]Alim S.P.'!#REF!</definedName>
    <definedName name="____bo3" localSheetId="1">'[5]Alim S.P.'!#REF!</definedName>
    <definedName name="____bo3">'[5]Alim S.P.'!#REF!</definedName>
    <definedName name="____db1" localSheetId="4">'[10]Alim S.P.'!#REF!</definedName>
    <definedName name="____db1" localSheetId="3">'[10]Alim S.P.'!#REF!</definedName>
    <definedName name="____db1" localSheetId="2">'[10]Alim S.P.'!#REF!</definedName>
    <definedName name="____db1" localSheetId="1">'[10]Alim S.P.'!#REF!</definedName>
    <definedName name="____db1">'[4]Alim S.P.'!#REF!</definedName>
    <definedName name="____db2" localSheetId="4">#REF!</definedName>
    <definedName name="____db2" localSheetId="3">#REF!</definedName>
    <definedName name="____db2" localSheetId="2">#REF!</definedName>
    <definedName name="____db2" localSheetId="5">#REF!</definedName>
    <definedName name="____db2" localSheetId="1">#REF!</definedName>
    <definedName name="____db2">#REF!</definedName>
    <definedName name="___bo1" localSheetId="4">'[9]Alim S.P.'!#REF!</definedName>
    <definedName name="___bo1" localSheetId="3">'[9]Alim S.P.'!#REF!</definedName>
    <definedName name="___bo1" localSheetId="2">'[9]Alim S.P.'!#REF!</definedName>
    <definedName name="___bo1" localSheetId="1">'[9]Alim S.P.'!#REF!</definedName>
    <definedName name="___bo1">'[3]Alim S.P.'!#REF!</definedName>
    <definedName name="___bo2" localSheetId="4">'[1]Alim S.P.'!#REF!</definedName>
    <definedName name="___bo2" localSheetId="3">'[1]Alim S.P.'!#REF!</definedName>
    <definedName name="___bo2" localSheetId="2">'[1]Alim S.P.'!#REF!</definedName>
    <definedName name="___bo2" localSheetId="1">'[1]Alim S.P.'!#REF!</definedName>
    <definedName name="___bo2">'[5]Alim S.P.'!#REF!</definedName>
    <definedName name="___bo3" localSheetId="4">'[1]Alim S.P.'!#REF!</definedName>
    <definedName name="___bo3" localSheetId="3">'[1]Alim S.P.'!#REF!</definedName>
    <definedName name="___bo3" localSheetId="2">'[1]Alim S.P.'!#REF!</definedName>
    <definedName name="___bo3" localSheetId="1">'[1]Alim S.P.'!#REF!</definedName>
    <definedName name="___bo3">'[5]Alim S.P.'!#REF!</definedName>
    <definedName name="___db1" localSheetId="4">'[10]Alim S.P.'!#REF!</definedName>
    <definedName name="___db1" localSheetId="3">'[10]Alim S.P.'!#REF!</definedName>
    <definedName name="___db1" localSheetId="2">'[10]Alim S.P.'!#REF!</definedName>
    <definedName name="___db1" localSheetId="1">'[10]Alim S.P.'!#REF!</definedName>
    <definedName name="___db1">'[4]Alim S.P.'!#REF!</definedName>
    <definedName name="___db2" localSheetId="4">#REF!</definedName>
    <definedName name="___db2" localSheetId="3">#REF!</definedName>
    <definedName name="___db2" localSheetId="2">#REF!</definedName>
    <definedName name="___db2" localSheetId="5">#REF!</definedName>
    <definedName name="___db2" localSheetId="1">#REF!</definedName>
    <definedName name="___db2">#REF!</definedName>
    <definedName name="__bo1" localSheetId="4">'[6]Alim S.P.'!#REF!</definedName>
    <definedName name="__bo1" localSheetId="3">'[6]Alim S.P.'!#REF!</definedName>
    <definedName name="__bo1" localSheetId="2">'[6]Alim S.P.'!#REF!</definedName>
    <definedName name="__bo1" localSheetId="1">'[6]Alim S.P.'!#REF!</definedName>
    <definedName name="__bo1">'[9]Alim S.P.'!#REF!</definedName>
    <definedName name="__bo2" localSheetId="4">'[1]Alim S.P.'!#REF!</definedName>
    <definedName name="__bo2" localSheetId="3">'[1]Alim S.P.'!#REF!</definedName>
    <definedName name="__bo2" localSheetId="2">'[1]Alim S.P.'!#REF!</definedName>
    <definedName name="__bo2" localSheetId="1">'[1]Alim S.P.'!#REF!</definedName>
    <definedName name="__bo2">'[5]Alim S.P.'!#REF!</definedName>
    <definedName name="__bo3" localSheetId="4">'[1]Alim S.P.'!#REF!</definedName>
    <definedName name="__bo3" localSheetId="3">'[1]Alim S.P.'!#REF!</definedName>
    <definedName name="__bo3" localSheetId="2">'[1]Alim S.P.'!#REF!</definedName>
    <definedName name="__bo3" localSheetId="1">'[1]Alim S.P.'!#REF!</definedName>
    <definedName name="__bo3">'[5]Alim S.P.'!#REF!</definedName>
    <definedName name="__db1" localSheetId="4">'[7]Alim S.P.'!#REF!</definedName>
    <definedName name="__db1" localSheetId="3">'[7]Alim S.P.'!#REF!</definedName>
    <definedName name="__db1" localSheetId="2">'[7]Alim S.P.'!#REF!</definedName>
    <definedName name="__db1" localSheetId="1">'[7]Alim S.P.'!#REF!</definedName>
    <definedName name="__db1">'[10]Alim S.P.'!#REF!</definedName>
    <definedName name="__db2" localSheetId="4">#REF!</definedName>
    <definedName name="__db2" localSheetId="3">#REF!</definedName>
    <definedName name="__db2" localSheetId="2">#REF!</definedName>
    <definedName name="__db2" localSheetId="5">#REF!</definedName>
    <definedName name="__db2" localSheetId="1">#REF!</definedName>
    <definedName name="__db2">#REF!</definedName>
    <definedName name="__xlnm.Database">#N/A</definedName>
    <definedName name="__xlnm.Database_1">#N/A</definedName>
    <definedName name="__xlnm.Print_Area_1">"#REF!"</definedName>
    <definedName name="_013_12_31">"#REF!"</definedName>
    <definedName name="_ass5">"#REF!"</definedName>
    <definedName name="_bo1" localSheetId="4">'[11]Alim S.P.'!#REF!</definedName>
    <definedName name="_bo1" localSheetId="3">'[11]Alim S.P.'!#REF!</definedName>
    <definedName name="_bo1" localSheetId="2">'[11]Alim S.P.'!#REF!</definedName>
    <definedName name="_bo1" localSheetId="5">'[11]Alim S.P.'!#REF!</definedName>
    <definedName name="_bo1" localSheetId="1">'[11]Alim S.P.'!#REF!</definedName>
    <definedName name="_bo1">'[11]Alim S.P.'!#REF!</definedName>
    <definedName name="_bo1_1">#N/A</definedName>
    <definedName name="_bo2" localSheetId="4">'[1]Alim S.P.'!#REF!</definedName>
    <definedName name="_bo2" localSheetId="3">'[1]Alim S.P.'!#REF!</definedName>
    <definedName name="_bo2" localSheetId="2">'[1]Alim S.P.'!#REF!</definedName>
    <definedName name="_bo2" localSheetId="5">'[1]Alim S.P.'!#REF!</definedName>
    <definedName name="_bo2" localSheetId="1">'[1]Alim S.P.'!#REF!</definedName>
    <definedName name="_bo2">'[1]Alim S.P.'!#REF!</definedName>
    <definedName name="_bo3" localSheetId="4">'[1]Alim S.P.'!#REF!</definedName>
    <definedName name="_bo3" localSheetId="3">'[1]Alim S.P.'!#REF!</definedName>
    <definedName name="_bo3" localSheetId="2">'[1]Alim S.P.'!#REF!</definedName>
    <definedName name="_bo3" localSheetId="5">'[1]Alim S.P.'!#REF!</definedName>
    <definedName name="_bo3" localSheetId="1">'[1]Alim S.P.'!#REF!</definedName>
    <definedName name="_bo3">'[1]Alim S.P.'!#REF!</definedName>
    <definedName name="_db1" localSheetId="4">'[12]Alim S.P.'!#REF!</definedName>
    <definedName name="_db1" localSheetId="3">'[12]Alim S.P.'!#REF!</definedName>
    <definedName name="_db1" localSheetId="2">'[12]Alim S.P.'!#REF!</definedName>
    <definedName name="_db1" localSheetId="5">'[12]Alim S.P.'!#REF!</definedName>
    <definedName name="_db1" localSheetId="1">'[12]Alim S.P.'!#REF!</definedName>
    <definedName name="_db1">'[12]Alim S.P.'!#REF!</definedName>
    <definedName name="_db1_1">#N/A</definedName>
    <definedName name="_db2" localSheetId="4">#REF!</definedName>
    <definedName name="_db2" localSheetId="3">#REF!</definedName>
    <definedName name="_db2" localSheetId="2">#REF!</definedName>
    <definedName name="_db2" localSheetId="5">#REF!</definedName>
    <definedName name="_db2" localSheetId="1">#REF!</definedName>
    <definedName name="_db2">#REF!</definedName>
    <definedName name="_TABELLA" localSheetId="4">'[13]Alim S.P.'!#REF!</definedName>
    <definedName name="_TABELLA" localSheetId="3">'[13]Alim S.P.'!#REF!</definedName>
    <definedName name="_TABELLA" localSheetId="2">'[13]Alim S.P.'!#REF!</definedName>
    <definedName name="_TABELLA" localSheetId="5">'[13]Alim S.P.'!#REF!</definedName>
    <definedName name="_TABELLA" localSheetId="1">'[13]Alim S.P.'!#REF!</definedName>
    <definedName name="_TABELLA">'[13]Alim S.P.'!#REF!</definedName>
    <definedName name="a" localSheetId="4">'[14]Alim C.E.'!$D$29:$D$34</definedName>
    <definedName name="a" localSheetId="3">'[14]Alim C.E.'!$D$29:$D$34</definedName>
    <definedName name="a" localSheetId="2">'[14]Alim C.E.'!$D$29:$D$34</definedName>
    <definedName name="a" localSheetId="1">'[14]Alim C.E.'!$D$29:$D$34</definedName>
    <definedName name="a">'[15]Alim C.E.'!$D$29:$D$34</definedName>
    <definedName name="A__Totale_interventi_edili_impiantistici" localSheetId="4">#REF!</definedName>
    <definedName name="A__Totale_interventi_edili_impiantistici" localSheetId="3">#REF!</definedName>
    <definedName name="A__Totale_interventi_edili_impiantistici" localSheetId="2">#REF!</definedName>
    <definedName name="A__Totale_interventi_edili_impiantistici" localSheetId="5">#REF!</definedName>
    <definedName name="A__Totale_interventi_edili_impiantistici" localSheetId="1">#REF!</definedName>
    <definedName name="A__Totale_interventi_edili_impiantistici">#REF!</definedName>
    <definedName name="ales" localSheetId="4">#REF!</definedName>
    <definedName name="ales" localSheetId="3">#REF!</definedName>
    <definedName name="ales" localSheetId="2">#REF!</definedName>
    <definedName name="ales" localSheetId="5">#REF!</definedName>
    <definedName name="ales" localSheetId="1">#REF!</definedName>
    <definedName name="ales">#REF!</definedName>
    <definedName name="alex" localSheetId="4">#REF!</definedName>
    <definedName name="alex" localSheetId="3">#REF!</definedName>
    <definedName name="alex" localSheetId="2">#REF!</definedName>
    <definedName name="alex" localSheetId="5">#REF!</definedName>
    <definedName name="alex" localSheetId="1">#REF!</definedName>
    <definedName name="alex">#REF!</definedName>
    <definedName name="ALIMCE" localSheetId="4">#REF!</definedName>
    <definedName name="ALIMCE" localSheetId="3">#REF!</definedName>
    <definedName name="ALIMCE" localSheetId="2">#REF!</definedName>
    <definedName name="ALIMCE" localSheetId="1">#REF!</definedName>
    <definedName name="ALIMCE">#REF!</definedName>
    <definedName name="and.liquidità" localSheetId="4">'[16]Alim S.P.'!#REF!</definedName>
    <definedName name="and.liquidità" localSheetId="3">'[16]Alim S.P.'!#REF!</definedName>
    <definedName name="and.liquidità" localSheetId="2">'[16]Alim S.P.'!#REF!</definedName>
    <definedName name="and.liquidità" localSheetId="1">'[16]Alim S.P.'!#REF!</definedName>
    <definedName name="and.liquidità">'[16]Alim S.P.'!#REF!</definedName>
    <definedName name="and.liquidità_1">#N/A</definedName>
    <definedName name="and_liquidità">#N/A</definedName>
    <definedName name="AOPN" localSheetId="4">#REF!</definedName>
    <definedName name="AOPN" localSheetId="3">#REF!</definedName>
    <definedName name="AOPN" localSheetId="2">#REF!</definedName>
    <definedName name="AOPN" localSheetId="5">#REF!</definedName>
    <definedName name="AOPN" localSheetId="1">#REF!</definedName>
    <definedName name="AOPN">#REF!</definedName>
    <definedName name="AOUD" localSheetId="4">#REF!</definedName>
    <definedName name="AOUD" localSheetId="3">#REF!</definedName>
    <definedName name="AOUD" localSheetId="2">#REF!</definedName>
    <definedName name="AOUD" localSheetId="5">#REF!</definedName>
    <definedName name="AOUD" localSheetId="1">#REF!</definedName>
    <definedName name="AOUD">#REF!</definedName>
    <definedName name="_xlnm.Print_Area" localSheetId="4">'accessorio '!$A$1:$K$53</definedName>
    <definedName name="_xlnm.Print_Area" localSheetId="6">'ce art. 44'!$A$3:$C$58</definedName>
    <definedName name="_xlnm.Print_Area" localSheetId="3">'fasce comp'!$A$1:$X$60</definedName>
    <definedName name="_xlnm.Print_Area" localSheetId="2">'incentivi + ms+ rar'!$A$1:$X$61</definedName>
    <definedName name="_xlnm.Print_Area" localSheetId="5">#REF!</definedName>
    <definedName name="_xlnm.Print_Area" localSheetId="1">'posizione '!$A$1:$O$73</definedName>
    <definedName name="_xlnm.Print_Area" localSheetId="0">'Preventivo 2025'!$A:$D</definedName>
    <definedName name="_xlnm.Print_Area">#REF!</definedName>
    <definedName name="AS3S" localSheetId="4">#REF!</definedName>
    <definedName name="AS3S" localSheetId="3">#REF!</definedName>
    <definedName name="AS3S" localSheetId="2">#REF!</definedName>
    <definedName name="AS3S" localSheetId="5">#REF!</definedName>
    <definedName name="AS3S" localSheetId="1">#REF!</definedName>
    <definedName name="AS3S">#REF!</definedName>
    <definedName name="AS4S" localSheetId="4">#REF!</definedName>
    <definedName name="AS4S" localSheetId="3">#REF!</definedName>
    <definedName name="AS4S" localSheetId="2">#REF!</definedName>
    <definedName name="AS4S" localSheetId="5">#REF!</definedName>
    <definedName name="AS4S" localSheetId="1">#REF!</definedName>
    <definedName name="AS4S">#REF!</definedName>
    <definedName name="AS5S" localSheetId="3">#REF!</definedName>
    <definedName name="AS5S" localSheetId="2">#REF!</definedName>
    <definedName name="AS5S">#REF!</definedName>
    <definedName name="AS6S" localSheetId="3">#REF!</definedName>
    <definedName name="AS6S" localSheetId="2">#REF!</definedName>
    <definedName name="AS6S">#REF!</definedName>
    <definedName name="ASCOT">[17]Codifiche!$V$2:$V$15</definedName>
    <definedName name="asd" localSheetId="4">#REF!</definedName>
    <definedName name="asd" localSheetId="3">#REF!</definedName>
    <definedName name="asd" localSheetId="2">#REF!</definedName>
    <definedName name="asd" localSheetId="5">#REF!</definedName>
    <definedName name="asd" localSheetId="1">#REF!</definedName>
    <definedName name="asd">#REF!</definedName>
    <definedName name="b" localSheetId="4">'[14]Alim C.E.'!$D$29:$D$34</definedName>
    <definedName name="b" localSheetId="3">'[14]Alim C.E.'!$D$29:$D$34</definedName>
    <definedName name="b" localSheetId="2">'[14]Alim C.E.'!$D$29:$D$34</definedName>
    <definedName name="b" localSheetId="1">'[14]Alim C.E.'!$D$29:$D$34</definedName>
    <definedName name="b">'[15]Alim C.E.'!$D$29:$D$34</definedName>
    <definedName name="B__Totale_acquisto_di_beni_mobili_e_tecnologie" localSheetId="4">#REF!</definedName>
    <definedName name="B__Totale_acquisto_di_beni_mobili_e_tecnologie" localSheetId="3">#REF!</definedName>
    <definedName name="B__Totale_acquisto_di_beni_mobili_e_tecnologie" localSheetId="2">#REF!</definedName>
    <definedName name="B__Totale_acquisto_di_beni_mobili_e_tecnologie" localSheetId="5">#REF!</definedName>
    <definedName name="B__Totale_acquisto_di_beni_mobili_e_tecnologie" localSheetId="1">#REF!</definedName>
    <definedName name="B__Totale_acquisto_di_beni_mobili_e_tecnologie">#REF!</definedName>
    <definedName name="basedati" localSheetId="4">#REF!</definedName>
    <definedName name="basedati" localSheetId="3">#REF!</definedName>
    <definedName name="basedati" localSheetId="2">#REF!</definedName>
    <definedName name="basedati" localSheetId="5">#REF!</definedName>
    <definedName name="basedati" localSheetId="1">#REF!</definedName>
    <definedName name="basedati">#REF!</definedName>
    <definedName name="batab" localSheetId="4">#REF!</definedName>
    <definedName name="batab" localSheetId="3">#REF!</definedName>
    <definedName name="batab" localSheetId="2">#REF!</definedName>
    <definedName name="batab" localSheetId="5">#REF!</definedName>
    <definedName name="batab" localSheetId="1">#REF!</definedName>
    <definedName name="batab">#REF!</definedName>
    <definedName name="batab1" localSheetId="4">'[18]Alimentazione CE01'!$E$30:$E$35</definedName>
    <definedName name="batab1" localSheetId="3">'[18]Alimentazione CE01'!$E$30:$E$35</definedName>
    <definedName name="batab1" localSheetId="2">'[18]Alimentazione CE01'!$E$30:$E$35</definedName>
    <definedName name="batab1" localSheetId="1">'[18]Alimentazione CE01'!$E$30:$E$35</definedName>
    <definedName name="batab1">'[19]Alimentazione CE01'!$E$30:$E$35</definedName>
    <definedName name="batab2" localSheetId="4">'[20]Alimentazione CE01'!$E$30:$E$35</definedName>
    <definedName name="batab2" localSheetId="3">'[20]Alimentazione CE01'!$E$30:$E$35</definedName>
    <definedName name="batab2" localSheetId="2">'[20]Alimentazione CE01'!$E$30:$E$35</definedName>
    <definedName name="batab2" localSheetId="1">'[20]Alimentazione CE01'!$E$30:$E$35</definedName>
    <definedName name="batab2">'[20]Alimentazione CE01'!$E$30:$E$35</definedName>
    <definedName name="batac" localSheetId="4">#REF!</definedName>
    <definedName name="batac" localSheetId="3">#REF!</definedName>
    <definedName name="batac" localSheetId="2">#REF!</definedName>
    <definedName name="batac" localSheetId="5">#REF!</definedName>
    <definedName name="batac" localSheetId="1">#REF!</definedName>
    <definedName name="batac">#REF!</definedName>
    <definedName name="bo" localSheetId="4">'[3]Alim S.P.'!#REF!</definedName>
    <definedName name="bo" localSheetId="3">'[3]Alim S.P.'!#REF!</definedName>
    <definedName name="bo" localSheetId="2">'[3]Alim S.P.'!#REF!</definedName>
    <definedName name="bo" localSheetId="5">'[3]Alim S.P.'!#REF!</definedName>
    <definedName name="bo" localSheetId="1">'[3]Alim S.P.'!#REF!</definedName>
    <definedName name="bo">'[3]Alim S.P.'!#REF!</definedName>
    <definedName name="boic" localSheetId="4">'[3]Alim S.P.'!#REF!</definedName>
    <definedName name="boic" localSheetId="3">'[3]Alim S.P.'!#REF!</definedName>
    <definedName name="boic" localSheetId="2">'[3]Alim S.P.'!#REF!</definedName>
    <definedName name="boic" localSheetId="5">'[3]Alim S.P.'!#REF!</definedName>
    <definedName name="boic" localSheetId="1">'[3]Alim S.P.'!#REF!</definedName>
    <definedName name="boic">'[3]Alim S.P.'!#REF!</definedName>
    <definedName name="boic_1">#N/A</definedName>
    <definedName name="CATEGORIA">[17]Codifiche!$G$2:$G$15</definedName>
    <definedName name="cc">#N/A</definedName>
    <definedName name="ce_tot_regionale" localSheetId="4">#REF!</definedName>
    <definedName name="ce_tot_regionale" localSheetId="3">#REF!</definedName>
    <definedName name="ce_tot_regionale" localSheetId="2">#REF!</definedName>
    <definedName name="ce_tot_regionale" localSheetId="5">#REF!</definedName>
    <definedName name="ce_tot_regionale" localSheetId="1">#REF!</definedName>
    <definedName name="ce_tot_regionale">#REF!</definedName>
    <definedName name="ciao" localSheetId="4">[21]Alimentazione!$E$29:$E$34</definedName>
    <definedName name="ciao" localSheetId="3">[21]Alimentazione!$E$29:$E$34</definedName>
    <definedName name="ciao" localSheetId="2">[21]Alimentazione!$E$29:$E$34</definedName>
    <definedName name="ciao" localSheetId="1">[21]Alimentazione!$E$29:$E$34</definedName>
    <definedName name="ciao">[22]Alimentazione!$E$29:$E$34</definedName>
    <definedName name="cons" localSheetId="4">#REF!</definedName>
    <definedName name="cons" localSheetId="3">#REF!</definedName>
    <definedName name="cons" localSheetId="2">#REF!</definedName>
    <definedName name="cons" localSheetId="5">#REF!</definedName>
    <definedName name="cons" localSheetId="1">#REF!</definedName>
    <definedName name="cons">#REF!</definedName>
    <definedName name="Consolidatorettificato">'[23]BILANCIO DEL SSR'!$A$1:$F$77,'[23]BILANCIO DEL SSR'!$G$77,'[23]BILANCIO DEL SSR'!$G$1:$G$77</definedName>
    <definedName name="cont" localSheetId="4">#REF!</definedName>
    <definedName name="cont" localSheetId="3">#REF!</definedName>
    <definedName name="cont" localSheetId="2">#REF!</definedName>
    <definedName name="cont" localSheetId="5">#REF!</definedName>
    <definedName name="cont" localSheetId="1">#REF!</definedName>
    <definedName name="cont">#REF!</definedName>
    <definedName name="cont_1">"#REF!"</definedName>
    <definedName name="cont1" localSheetId="4">[24]Alimentazione!$E$29:$E$34</definedName>
    <definedName name="cont1" localSheetId="3">[24]Alimentazione!$E$29:$E$34</definedName>
    <definedName name="cont1" localSheetId="2">[24]Alimentazione!$E$29:$E$34</definedName>
    <definedName name="cont1" localSheetId="1">[24]Alimentazione!$E$29:$E$34</definedName>
    <definedName name="cont1">[25]Alimentazione!$E$29:$E$34</definedName>
    <definedName name="CONTRATTO">[17]Codifiche!$C$2:$C$15</definedName>
    <definedName name="contrb.2" localSheetId="4">#REF!</definedName>
    <definedName name="contrb.2" localSheetId="3">#REF!</definedName>
    <definedName name="contrb.2" localSheetId="2">#REF!</definedName>
    <definedName name="contrb.2" localSheetId="5">#REF!</definedName>
    <definedName name="contrb.2" localSheetId="1">#REF!</definedName>
    <definedName name="contrb.2">#REF!</definedName>
    <definedName name="contrb.2_1">"#REF!"</definedName>
    <definedName name="contrb_2">"#REF!"</definedName>
    <definedName name="contributi" localSheetId="4">#REF!</definedName>
    <definedName name="contributi" localSheetId="3">#REF!</definedName>
    <definedName name="contributi" localSheetId="2">#REF!</definedName>
    <definedName name="contributi" localSheetId="5">#REF!</definedName>
    <definedName name="contributi" localSheetId="1">#REF!</definedName>
    <definedName name="contributi">#REF!</definedName>
    <definedName name="CONTRIBUTI2" localSheetId="4">'[26]Alim S.P.'!#REF!</definedName>
    <definedName name="CONTRIBUTI2" localSheetId="3">'[26]Alim S.P.'!#REF!</definedName>
    <definedName name="CONTRIBUTI2" localSheetId="2">'[26]Alim S.P.'!#REF!</definedName>
    <definedName name="CONTRIBUTI2" localSheetId="5">'[26]Alim S.P.'!#REF!</definedName>
    <definedName name="CONTRIBUTI2" localSheetId="1">'[26]Alim S.P.'!#REF!</definedName>
    <definedName name="CONTRIBUTI2">'[26]Alim S.P.'!#REF!</definedName>
    <definedName name="costi" localSheetId="4">#REF!</definedName>
    <definedName name="costi" localSheetId="3">#REF!</definedName>
    <definedName name="costi" localSheetId="2">#REF!</definedName>
    <definedName name="Costi" localSheetId="5">#REF!</definedName>
    <definedName name="costi" localSheetId="1">#REF!</definedName>
    <definedName name="Costi">#REF!</definedName>
    <definedName name="Counter">COUNTA(INDEX("[21]!valdata",,MATCH("'[22]2010'!xfd1",[27]Lists!$A$1:$IV$1,0)))</definedName>
    <definedName name="Counter2">COUNTA(INDEX("[21]!valdata2",,MATCH("'[23]2010'!xfd1",[28]profili!$A$1:$IV$1,0)))</definedName>
    <definedName name="CRO" localSheetId="4">#REF!</definedName>
    <definedName name="CRO" localSheetId="3">#REF!</definedName>
    <definedName name="CRO" localSheetId="2">#REF!</definedName>
    <definedName name="CRO" localSheetId="5">#REF!</definedName>
    <definedName name="CRO" localSheetId="1">#REF!</definedName>
    <definedName name="CRO">#REF!</definedName>
    <definedName name="d" localSheetId="4">#REF!</definedName>
    <definedName name="d" localSheetId="3">#REF!</definedName>
    <definedName name="d" localSheetId="2">#REF!</definedName>
    <definedName name="d" localSheetId="5">#REF!</definedName>
    <definedName name="d" localSheetId="1">#REF!</definedName>
    <definedName name="d">#REF!</definedName>
    <definedName name="data">#N/A</definedName>
    <definedName name="data2">'[29]Alim C.E.'!$D$28:$D$33</definedName>
    <definedName name="_xlnm.Database" localSheetId="4">#REF!</definedName>
    <definedName name="_xlnm.Database" localSheetId="3">#REF!</definedName>
    <definedName name="_xlnm.Database" localSheetId="2">#REF!</definedName>
    <definedName name="_xlnm.Database" localSheetId="5">#REF!</definedName>
    <definedName name="_xlnm.Database" localSheetId="1">#REF!</definedName>
    <definedName name="_xlnm.Database">#REF!</definedName>
    <definedName name="DATABASE1" localSheetId="4">#REF!</definedName>
    <definedName name="DATABASE1" localSheetId="3">#REF!</definedName>
    <definedName name="DATABASE1" localSheetId="2">#REF!</definedName>
    <definedName name="DATABASE1" localSheetId="5">#REF!</definedName>
    <definedName name="DATABASE1" localSheetId="1">#REF!</definedName>
    <definedName name="DATABASE1">#REF!</definedName>
    <definedName name="DATABASE1_1">"#REF!"</definedName>
    <definedName name="database2" localSheetId="4">'[3]Alim S.P.'!#REF!</definedName>
    <definedName name="database2" localSheetId="3">'[3]Alim S.P.'!#REF!</definedName>
    <definedName name="database2" localSheetId="2">'[3]Alim S.P.'!#REF!</definedName>
    <definedName name="database2" localSheetId="5">'[3]Alim S.P.'!#REF!</definedName>
    <definedName name="database2" localSheetId="1">'[3]Alim S.P.'!#REF!</definedName>
    <definedName name="database2">'[3]Alim S.P.'!#REF!</definedName>
    <definedName name="database2_1">"#REF!"</definedName>
    <definedName name="database3" localSheetId="4">'[30]Alim S.P.'!#REF!</definedName>
    <definedName name="database3" localSheetId="3">'[30]Alim S.P.'!#REF!</definedName>
    <definedName name="database3" localSheetId="2">'[30]Alim S.P.'!#REF!</definedName>
    <definedName name="database3" localSheetId="5">'[30]Alim S.P.'!#REF!</definedName>
    <definedName name="database3" localSheetId="1">'[30]Alim S.P.'!#REF!</definedName>
    <definedName name="database3">'[30]Alim S.P.'!#REF!</definedName>
    <definedName name="DBASS" localSheetId="4">#REF!</definedName>
    <definedName name="DBASS" localSheetId="3">#REF!</definedName>
    <definedName name="DBASS" localSheetId="2">#REF!</definedName>
    <definedName name="DBASS" localSheetId="5">#REF!</definedName>
    <definedName name="DBASS" localSheetId="1">#REF!</definedName>
    <definedName name="DBASS">#REF!</definedName>
    <definedName name="delta_ril_a0" localSheetId="4">#REF!</definedName>
    <definedName name="delta_ril_a0" localSheetId="3">#REF!</definedName>
    <definedName name="delta_ril_a0" localSheetId="2">#REF!</definedName>
    <definedName name="delta_ril_a0" localSheetId="5">#REF!</definedName>
    <definedName name="delta_ril_a0" localSheetId="1">#REF!</definedName>
    <definedName name="delta_ril_a0">#REF!</definedName>
    <definedName name="delta_ril_b0" localSheetId="4">#REF!</definedName>
    <definedName name="delta_ril_b0" localSheetId="3">#REF!</definedName>
    <definedName name="delta_ril_b0" localSheetId="2">#REF!</definedName>
    <definedName name="delta_ril_b0" localSheetId="5">#REF!</definedName>
    <definedName name="delta_ril_b0" localSheetId="1">#REF!</definedName>
    <definedName name="delta_ril_b0">#REF!</definedName>
    <definedName name="delta_ril_c0" localSheetId="4">#REF!</definedName>
    <definedName name="delta_ril_c0" localSheetId="3">#REF!</definedName>
    <definedName name="delta_ril_c0" localSheetId="2">#REF!</definedName>
    <definedName name="delta_ril_c0" localSheetId="1">#REF!</definedName>
    <definedName name="delta_ril_c0">#REF!</definedName>
    <definedName name="delta_ril_d0" localSheetId="4">#REF!</definedName>
    <definedName name="delta_ril_d0" localSheetId="3">#REF!</definedName>
    <definedName name="delta_ril_d0" localSheetId="2">#REF!</definedName>
    <definedName name="delta_ril_d0" localSheetId="1">#REF!</definedName>
    <definedName name="delta_ril_d0">#REF!</definedName>
    <definedName name="delta_ril_e0" localSheetId="4">#REF!</definedName>
    <definedName name="delta_ril_e0" localSheetId="3">#REF!</definedName>
    <definedName name="delta_ril_e0" localSheetId="2">#REF!</definedName>
    <definedName name="delta_ril_e0" localSheetId="1">#REF!</definedName>
    <definedName name="delta_ril_e0">#REF!</definedName>
    <definedName name="DISCIPLINA__MEDICI">[17]Codifiche!$H$2:$H$125</definedName>
    <definedName name="DSC" localSheetId="4">#REF!</definedName>
    <definedName name="DSC" localSheetId="3">#REF!</definedName>
    <definedName name="DSC" localSheetId="2">#REF!</definedName>
    <definedName name="DSC" localSheetId="5">#REF!</definedName>
    <definedName name="DSC" localSheetId="1">#REF!</definedName>
    <definedName name="DSC">#REF!</definedName>
    <definedName name="e" localSheetId="4">#REF!</definedName>
    <definedName name="e" localSheetId="3">#REF!</definedName>
    <definedName name="e" localSheetId="2">#REF!</definedName>
    <definedName name="e" localSheetId="5">#REF!</definedName>
    <definedName name="e" localSheetId="1">#REF!</definedName>
    <definedName name="e">#REF!</definedName>
    <definedName name="ESITIXASS" localSheetId="4">#REF!</definedName>
    <definedName name="ESITIXASS" localSheetId="3">#REF!</definedName>
    <definedName name="ESITIXASS" localSheetId="2">#REF!</definedName>
    <definedName name="ESITIXASS" localSheetId="5">#REF!</definedName>
    <definedName name="ESITIXASS" localSheetId="1">#REF!</definedName>
    <definedName name="ESITIXASS">#REF!</definedName>
    <definedName name="Excel_BuiltIn_Database">#N/A</definedName>
    <definedName name="Excel_BuiltIn_Print_Area">"#REF!"</definedName>
    <definedName name="exreg" localSheetId="4">#REF!</definedName>
    <definedName name="exreg" localSheetId="3">#REF!</definedName>
    <definedName name="exreg" localSheetId="2">#REF!</definedName>
    <definedName name="exreg" localSheetId="5">#REF!</definedName>
    <definedName name="exreg" localSheetId="1">#REF!</definedName>
    <definedName name="exreg">#REF!</definedName>
    <definedName name="fatto">[31]Alimentazione!$E$29:$E$34</definedName>
    <definedName name="FF" localSheetId="4">'[32]Alim C.E.'!$D$29:$D$34</definedName>
    <definedName name="FF" localSheetId="3">'[32]Alim C.E.'!$D$29:$D$34</definedName>
    <definedName name="FF" localSheetId="2">'[32]Alim C.E.'!$D$29:$D$34</definedName>
    <definedName name="FF" localSheetId="1">'[32]Alim C.E.'!$D$29:$D$34</definedName>
    <definedName name="FF">'[32]Alim C.E.'!$D$29:$D$34</definedName>
    <definedName name="fuga" localSheetId="4">#REF!</definedName>
    <definedName name="fuga" localSheetId="3">#REF!</definedName>
    <definedName name="fuga" localSheetId="2">#REF!</definedName>
    <definedName name="fuga" localSheetId="5">#REF!</definedName>
    <definedName name="fuga" localSheetId="1">#REF!</definedName>
    <definedName name="fuga">#REF!</definedName>
    <definedName name="FUGAXASSFVG" localSheetId="4">#REF!</definedName>
    <definedName name="FUGAXASSFVG" localSheetId="3">#REF!</definedName>
    <definedName name="FUGAXASSFVG" localSheetId="2">#REF!</definedName>
    <definedName name="FUGAXASSFVG" localSheetId="5">#REF!</definedName>
    <definedName name="FUGAXASSFVG" localSheetId="1">#REF!</definedName>
    <definedName name="FUGAXASSFVG">#REF!</definedName>
    <definedName name="Giriconto2010">#N/A</definedName>
    <definedName name="HannoASS">1420</definedName>
    <definedName name="HannoASSE">1720</definedName>
    <definedName name="hgf" localSheetId="4">#REF!</definedName>
    <definedName name="hgf" localSheetId="3">#REF!</definedName>
    <definedName name="hgf" localSheetId="2">#REF!</definedName>
    <definedName name="hgf" localSheetId="5">#REF!</definedName>
    <definedName name="hgf" localSheetId="1">#REF!</definedName>
    <definedName name="hgf">#REF!</definedName>
    <definedName name="IMPXAZ" localSheetId="4">#REF!</definedName>
    <definedName name="IMPXAZ" localSheetId="3">#REF!</definedName>
    <definedName name="IMPXAZ" localSheetId="2">#REF!</definedName>
    <definedName name="IMPXAZ" localSheetId="5">#REF!</definedName>
    <definedName name="IMPXAZ" localSheetId="1">#REF!</definedName>
    <definedName name="IMPXAZ">#REF!</definedName>
    <definedName name="infra" localSheetId="4">#REF!</definedName>
    <definedName name="infra" localSheetId="3">#REF!</definedName>
    <definedName name="infra" localSheetId="2">#REF!</definedName>
    <definedName name="infra" localSheetId="5">#REF!</definedName>
    <definedName name="infra" localSheetId="1">#REF!</definedName>
    <definedName name="infra">#REF!</definedName>
    <definedName name="Li">"#REF!"</definedName>
    <definedName name="Lignano">"#REF!"</definedName>
    <definedName name="LIQUIDITA" localSheetId="4">#REF!</definedName>
    <definedName name="LIQUIDITA" localSheetId="3">#REF!</definedName>
    <definedName name="LIQUIDITA" localSheetId="2">#REF!</definedName>
    <definedName name="LIQUIDITA" localSheetId="5">#REF!</definedName>
    <definedName name="LIQUIDITA" localSheetId="1">#REF!</definedName>
    <definedName name="LIQUIDITA">#REF!</definedName>
    <definedName name="LIQUIDITA_1">"#REF!"</definedName>
    <definedName name="LK" localSheetId="4">#REF!</definedName>
    <definedName name="LK" localSheetId="3">#REF!</definedName>
    <definedName name="LK" localSheetId="2">#REF!</definedName>
    <definedName name="LK" localSheetId="5">#REF!</definedName>
    <definedName name="LK" localSheetId="1">#REF!</definedName>
    <definedName name="LK">#REF!</definedName>
    <definedName name="Manuela">#N/A</definedName>
    <definedName name="MAO" localSheetId="4">[31]Alimentazione!$E$29:$E$34</definedName>
    <definedName name="MAO" localSheetId="3">[31]Alimentazione!$E$29:$E$34</definedName>
    <definedName name="MAO" localSheetId="2">[31]Alimentazione!$E$29:$E$34</definedName>
    <definedName name="MAO" localSheetId="1">[31]Alimentazione!$E$29:$E$34</definedName>
    <definedName name="MAO">[31]Alimentazione!$E$29:$E$34</definedName>
    <definedName name="Master">#N/A</definedName>
    <definedName name="Master2">#N/A</definedName>
    <definedName name="MJ" localSheetId="4">'[3]Alim S.P.'!#REF!</definedName>
    <definedName name="MJ" localSheetId="3">'[3]Alim S.P.'!#REF!</definedName>
    <definedName name="MJ" localSheetId="2">'[3]Alim S.P.'!#REF!</definedName>
    <definedName name="MJ" localSheetId="5">'[3]Alim S.P.'!#REF!</definedName>
    <definedName name="MJ" localSheetId="1">'[3]Alim S.P.'!#REF!</definedName>
    <definedName name="MJ">'[3]Alim S.P.'!#REF!</definedName>
    <definedName name="mmmm">"#REF!"</definedName>
    <definedName name="MN" localSheetId="4">'[3]Alim S.P.'!#REF!</definedName>
    <definedName name="MN" localSheetId="3">'[3]Alim S.P.'!#REF!</definedName>
    <definedName name="MN" localSheetId="2">'[3]Alim S.P.'!#REF!</definedName>
    <definedName name="MN" localSheetId="5">'[3]Alim S.P.'!#REF!</definedName>
    <definedName name="MN" localSheetId="1">'[3]Alim S.P.'!#REF!</definedName>
    <definedName name="MN">'[3]Alim S.P.'!#REF!</definedName>
    <definedName name="mod_ass_rip" localSheetId="4">#REF!</definedName>
    <definedName name="mod_ass_rip" localSheetId="3">#REF!</definedName>
    <definedName name="mod_ass_rip" localSheetId="2">#REF!</definedName>
    <definedName name="mod_ass_rip" localSheetId="5">#REF!</definedName>
    <definedName name="mod_ass_rip" localSheetId="1">#REF!</definedName>
    <definedName name="mod_ass_rip">#REF!</definedName>
    <definedName name="MOTIVO_CESSAZIONE">[17]Codifiche!$P$2:$P$34</definedName>
    <definedName name="MOVIMENTO_IN">[17]Codifiche!$X$2:$X$6</definedName>
    <definedName name="ok" localSheetId="4">'[33]Alim S.P.'!#REF!</definedName>
    <definedName name="ok" localSheetId="3">'[33]Alim S.P.'!#REF!</definedName>
    <definedName name="ok" localSheetId="2">'[33]Alim S.P.'!#REF!</definedName>
    <definedName name="ok" localSheetId="5">'[34]Alim S.P.'!#REF!</definedName>
    <definedName name="ok" localSheetId="1">'[33]Alim S.P.'!#REF!</definedName>
    <definedName name="ok">'[34]Alim S.P.'!#REF!</definedName>
    <definedName name="ok_1">#N/A</definedName>
    <definedName name="Per_ass5" localSheetId="4">#REF!</definedName>
    <definedName name="Per_ass5" localSheetId="3">#REF!</definedName>
    <definedName name="Per_ass5" localSheetId="2">#REF!</definedName>
    <definedName name="Per_ass5" localSheetId="5">#REF!</definedName>
    <definedName name="Per_ass5" localSheetId="1">#REF!</definedName>
    <definedName name="Per_ass5">#REF!</definedName>
    <definedName name="perc_ass_a0102" localSheetId="4">#REF!</definedName>
    <definedName name="perc_ass_a0102" localSheetId="3">#REF!</definedName>
    <definedName name="perc_ass_a0102" localSheetId="2">#REF!</definedName>
    <definedName name="perc_ass_a0102" localSheetId="5">#REF!</definedName>
    <definedName name="perc_ass_a0102" localSheetId="1">#REF!</definedName>
    <definedName name="perc_ass_a0102">#REF!</definedName>
    <definedName name="perc_ass_a0701" localSheetId="4">#REF!</definedName>
    <definedName name="perc_ass_a0701" localSheetId="3">#REF!</definedName>
    <definedName name="perc_ass_a0701" localSheetId="2">#REF!</definedName>
    <definedName name="perc_ass_a0701" localSheetId="5">#REF!</definedName>
    <definedName name="perc_ass_a0701" localSheetId="1">#REF!</definedName>
    <definedName name="perc_ass_a0701">#REF!</definedName>
    <definedName name="perc_ass_b0011" localSheetId="4">#REF!</definedName>
    <definedName name="perc_ass_b0011" localSheetId="3">#REF!</definedName>
    <definedName name="perc_ass_b0011" localSheetId="2">#REF!</definedName>
    <definedName name="perc_ass_b0011" localSheetId="1">#REF!</definedName>
    <definedName name="perc_ass_b0011">#REF!</definedName>
    <definedName name="perc_ass_b0012" localSheetId="4">#REF!</definedName>
    <definedName name="perc_ass_b0012" localSheetId="3">#REF!</definedName>
    <definedName name="perc_ass_b0012" localSheetId="2">#REF!</definedName>
    <definedName name="perc_ass_b0012" localSheetId="1">#REF!</definedName>
    <definedName name="perc_ass_b0012">#REF!</definedName>
    <definedName name="perc_ass_b0013" localSheetId="4">'[35]B0-Er.Serv.San.-dettaglio'!#REF!</definedName>
    <definedName name="perc_ass_b0013" localSheetId="3">'[35]B0-Er.Serv.San.-dettaglio'!#REF!</definedName>
    <definedName name="perc_ass_b0013" localSheetId="2">'[35]B0-Er.Serv.San.-dettaglio'!#REF!</definedName>
    <definedName name="perc_ass_b0013" localSheetId="1">'[35]B0-Er.Serv.San.-dettaglio'!#REF!</definedName>
    <definedName name="perc_ass_b0013">'[35]B0-Er.Serv.San.-dettaglio'!#REF!</definedName>
    <definedName name="perc_ass_b0014" localSheetId="4">#REF!</definedName>
    <definedName name="perc_ass_b0014" localSheetId="3">#REF!</definedName>
    <definedName name="perc_ass_b0014" localSheetId="2">#REF!</definedName>
    <definedName name="perc_ass_b0014" localSheetId="5">#REF!</definedName>
    <definedName name="perc_ass_b0014" localSheetId="1">#REF!</definedName>
    <definedName name="perc_ass_b0014">#REF!</definedName>
    <definedName name="perc_ass_b0015" localSheetId="4">#REF!</definedName>
    <definedName name="perc_ass_b0015" localSheetId="3">#REF!</definedName>
    <definedName name="perc_ass_b0015" localSheetId="2">#REF!</definedName>
    <definedName name="perc_ass_b0015" localSheetId="5">#REF!</definedName>
    <definedName name="perc_ass_b0015" localSheetId="1">#REF!</definedName>
    <definedName name="perc_ass_b0015">#REF!</definedName>
    <definedName name="perc_ass_b0016" localSheetId="4">#REF!</definedName>
    <definedName name="perc_ass_b0016" localSheetId="3">#REF!</definedName>
    <definedName name="perc_ass_b0016" localSheetId="2">#REF!</definedName>
    <definedName name="perc_ass_b0016" localSheetId="5">#REF!</definedName>
    <definedName name="perc_ass_b0016" localSheetId="1">#REF!</definedName>
    <definedName name="perc_ass_b0016">#REF!</definedName>
    <definedName name="perc_ass_b002" localSheetId="4">#REF!</definedName>
    <definedName name="perc_ass_b002" localSheetId="3">#REF!</definedName>
    <definedName name="perc_ass_b002" localSheetId="2">#REF!</definedName>
    <definedName name="perc_ass_b002" localSheetId="1">#REF!</definedName>
    <definedName name="perc_ass_b002">#REF!</definedName>
    <definedName name="perc_ass_b003" localSheetId="4">#REF!</definedName>
    <definedName name="perc_ass_b003" localSheetId="3">#REF!</definedName>
    <definedName name="perc_ass_b003" localSheetId="2">#REF!</definedName>
    <definedName name="perc_ass_b003" localSheetId="1">#REF!</definedName>
    <definedName name="perc_ass_b003">#REF!</definedName>
    <definedName name="perc_ass_b004" localSheetId="4">#REF!</definedName>
    <definedName name="perc_ass_b004" localSheetId="3">#REF!</definedName>
    <definedName name="perc_ass_b004" localSheetId="2">#REF!</definedName>
    <definedName name="perc_ass_b004" localSheetId="1">#REF!</definedName>
    <definedName name="perc_ass_b004">#REF!</definedName>
    <definedName name="perc_ass_b005" localSheetId="4">#REF!</definedName>
    <definedName name="perc_ass_b005" localSheetId="3">#REF!</definedName>
    <definedName name="perc_ass_b005" localSheetId="2">#REF!</definedName>
    <definedName name="perc_ass_b005" localSheetId="1">#REF!</definedName>
    <definedName name="perc_ass_b005">#REF!</definedName>
    <definedName name="perc_ass_b006" localSheetId="4">#REF!</definedName>
    <definedName name="perc_ass_b006" localSheetId="3">#REF!</definedName>
    <definedName name="perc_ass_b006" localSheetId="2">#REF!</definedName>
    <definedName name="perc_ass_b006" localSheetId="1">#REF!</definedName>
    <definedName name="perc_ass_b006">#REF!</definedName>
    <definedName name="perc_ass_b007" localSheetId="4">#REF!</definedName>
    <definedName name="perc_ass_b007" localSheetId="3">#REF!</definedName>
    <definedName name="perc_ass_b007" localSheetId="2">#REF!</definedName>
    <definedName name="perc_ass_b007" localSheetId="1">#REF!</definedName>
    <definedName name="perc_ass_b007">#REF!</definedName>
    <definedName name="perc_ass_b008" localSheetId="4">#REF!</definedName>
    <definedName name="perc_ass_b008" localSheetId="3">#REF!</definedName>
    <definedName name="perc_ass_b008" localSheetId="2">#REF!</definedName>
    <definedName name="perc_ass_b008" localSheetId="1">#REF!</definedName>
    <definedName name="perc_ass_b008">#REF!</definedName>
    <definedName name="perc_ass_b009" localSheetId="4">#REF!</definedName>
    <definedName name="perc_ass_b009" localSheetId="3">#REF!</definedName>
    <definedName name="perc_ass_b009" localSheetId="2">#REF!</definedName>
    <definedName name="perc_ass_b009" localSheetId="1">#REF!</definedName>
    <definedName name="perc_ass_b009">#REF!</definedName>
    <definedName name="perc_ass_c001" localSheetId="4">#REF!</definedName>
    <definedName name="perc_ass_c001" localSheetId="3">#REF!</definedName>
    <definedName name="perc_ass_c001" localSheetId="2">#REF!</definedName>
    <definedName name="perc_ass_c001" localSheetId="1">#REF!</definedName>
    <definedName name="perc_ass_c001">#REF!</definedName>
    <definedName name="perc_ass_c0012" localSheetId="4">#REF!</definedName>
    <definedName name="perc_ass_c0012" localSheetId="3">#REF!</definedName>
    <definedName name="perc_ass_c0012" localSheetId="2">#REF!</definedName>
    <definedName name="perc_ass_c0012" localSheetId="1">#REF!</definedName>
    <definedName name="perc_ass_c0012">#REF!</definedName>
    <definedName name="perc_ass_c0013" localSheetId="4">#REF!</definedName>
    <definedName name="perc_ass_c0013" localSheetId="3">#REF!</definedName>
    <definedName name="perc_ass_c0013" localSheetId="2">#REF!</definedName>
    <definedName name="perc_ass_c0013" localSheetId="1">#REF!</definedName>
    <definedName name="perc_ass_c0013">#REF!</definedName>
    <definedName name="perc_ass_c002" localSheetId="4">#REF!</definedName>
    <definedName name="perc_ass_c002" localSheetId="3">#REF!</definedName>
    <definedName name="perc_ass_c002" localSheetId="2">#REF!</definedName>
    <definedName name="perc_ass_c002" localSheetId="1">#REF!</definedName>
    <definedName name="perc_ass_c002">#REF!</definedName>
    <definedName name="perc_ass_c003" localSheetId="4">#REF!</definedName>
    <definedName name="perc_ass_c003" localSheetId="3">#REF!</definedName>
    <definedName name="perc_ass_c003" localSheetId="2">#REF!</definedName>
    <definedName name="perc_ass_c003" localSheetId="1">#REF!</definedName>
    <definedName name="perc_ass_c003">#REF!</definedName>
    <definedName name="perc_ass_c004" localSheetId="4">#REF!</definedName>
    <definedName name="perc_ass_c004" localSheetId="3">#REF!</definedName>
    <definedName name="perc_ass_c004" localSheetId="2">#REF!</definedName>
    <definedName name="perc_ass_c004" localSheetId="1">#REF!</definedName>
    <definedName name="perc_ass_c004">#REF!</definedName>
    <definedName name="perc_ass_c005" localSheetId="4">#REF!</definedName>
    <definedName name="perc_ass_c005" localSheetId="3">#REF!</definedName>
    <definedName name="perc_ass_c005" localSheetId="2">#REF!</definedName>
    <definedName name="perc_ass_c005" localSheetId="1">#REF!</definedName>
    <definedName name="perc_ass_c005">#REF!</definedName>
    <definedName name="perc_ass_c007" localSheetId="4">#REF!</definedName>
    <definedName name="perc_ass_c007" localSheetId="3">#REF!</definedName>
    <definedName name="perc_ass_c007" localSheetId="2">#REF!</definedName>
    <definedName name="perc_ass_c007" localSheetId="1">#REF!</definedName>
    <definedName name="perc_ass_c007">#REF!</definedName>
    <definedName name="perc_ass_c008" localSheetId="4">#REF!</definedName>
    <definedName name="perc_ass_c008" localSheetId="3">#REF!</definedName>
    <definedName name="perc_ass_c008" localSheetId="2">#REF!</definedName>
    <definedName name="perc_ass_c008" localSheetId="1">#REF!</definedName>
    <definedName name="perc_ass_c008">#REF!</definedName>
    <definedName name="perc_ass_d0101" localSheetId="4">#REF!</definedName>
    <definedName name="perc_ass_d0101" localSheetId="3">#REF!</definedName>
    <definedName name="perc_ass_d0101" localSheetId="2">#REF!</definedName>
    <definedName name="perc_ass_d0101" localSheetId="1">#REF!</definedName>
    <definedName name="perc_ass_d0101">#REF!</definedName>
    <definedName name="perc_ass_d0102" localSheetId="4">#REF!</definedName>
    <definedName name="perc_ass_d0102" localSheetId="3">#REF!</definedName>
    <definedName name="perc_ass_d0102" localSheetId="2">#REF!</definedName>
    <definedName name="perc_ass_d0102" localSheetId="1">#REF!</definedName>
    <definedName name="perc_ass_d0102">#REF!</definedName>
    <definedName name="perc_ass_D0103" localSheetId="4">#REF!</definedName>
    <definedName name="perc_ass_D0103" localSheetId="3">#REF!</definedName>
    <definedName name="perc_ass_D0103" localSheetId="2">#REF!</definedName>
    <definedName name="perc_ass_D0103" localSheetId="1">#REF!</definedName>
    <definedName name="perc_ass_D0103">#REF!</definedName>
    <definedName name="perc_ass_d0105" localSheetId="4">#REF!</definedName>
    <definedName name="perc_ass_d0105" localSheetId="3">#REF!</definedName>
    <definedName name="perc_ass_d0105" localSheetId="2">#REF!</definedName>
    <definedName name="perc_ass_d0105" localSheetId="1">#REF!</definedName>
    <definedName name="perc_ass_d0105">#REF!</definedName>
    <definedName name="perc_ass_d0201" localSheetId="4">#REF!</definedName>
    <definedName name="perc_ass_d0201" localSheetId="3">#REF!</definedName>
    <definedName name="perc_ass_d0201" localSheetId="2">#REF!</definedName>
    <definedName name="perc_ass_d0201" localSheetId="1">#REF!</definedName>
    <definedName name="perc_ass_d0201">#REF!</definedName>
    <definedName name="perc_ass_e01" localSheetId="4">#REF!</definedName>
    <definedName name="perc_ass_e01" localSheetId="3">#REF!</definedName>
    <definedName name="perc_ass_e01" localSheetId="2">#REF!</definedName>
    <definedName name="perc_ass_e01" localSheetId="1">#REF!</definedName>
    <definedName name="perc_ass_e01">#REF!</definedName>
    <definedName name="perc_ass_e0102" localSheetId="4">#REF!</definedName>
    <definedName name="perc_ass_e0102" localSheetId="3">#REF!</definedName>
    <definedName name="perc_ass_e0102" localSheetId="2">#REF!</definedName>
    <definedName name="perc_ass_e0102" localSheetId="1">#REF!</definedName>
    <definedName name="perc_ass_e0102">#REF!</definedName>
    <definedName name="perc_ass_e0103" localSheetId="4">#REF!</definedName>
    <definedName name="perc_ass_e0103" localSheetId="3">#REF!</definedName>
    <definedName name="perc_ass_e0103" localSheetId="2">#REF!</definedName>
    <definedName name="perc_ass_e0103" localSheetId="1">#REF!</definedName>
    <definedName name="perc_ass_e0103">#REF!</definedName>
    <definedName name="perc_ass_e04" localSheetId="4">#REF!</definedName>
    <definedName name="perc_ass_e04" localSheetId="3">#REF!</definedName>
    <definedName name="perc_ass_e04" localSheetId="2">#REF!</definedName>
    <definedName name="perc_ass_e04" localSheetId="1">#REF!</definedName>
    <definedName name="perc_ass_e04">#REF!</definedName>
    <definedName name="perc_ass_e05" localSheetId="4">#REF!</definedName>
    <definedName name="perc_ass_e05" localSheetId="3">#REF!</definedName>
    <definedName name="perc_ass_e05" localSheetId="2">#REF!</definedName>
    <definedName name="perc_ass_e05" localSheetId="1">#REF!</definedName>
    <definedName name="perc_ass_e05">#REF!</definedName>
    <definedName name="perc_ass_g0201" localSheetId="4">#REF!</definedName>
    <definedName name="perc_ass_g0201" localSheetId="3">#REF!</definedName>
    <definedName name="perc_ass_g0201" localSheetId="2">#REF!</definedName>
    <definedName name="perc_ass_g0201" localSheetId="1">#REF!</definedName>
    <definedName name="perc_ass_g0201">#REF!</definedName>
    <definedName name="perc_man_a0102" localSheetId="4">#REF!</definedName>
    <definedName name="perc_man_a0102" localSheetId="3">#REF!</definedName>
    <definedName name="perc_man_a0102" localSheetId="2">#REF!</definedName>
    <definedName name="perc_man_a0102" localSheetId="1">#REF!</definedName>
    <definedName name="perc_man_a0102">#REF!</definedName>
    <definedName name="perc_man_a0701" localSheetId="4">#REF!</definedName>
    <definedName name="perc_man_a0701" localSheetId="3">#REF!</definedName>
    <definedName name="perc_man_a0701" localSheetId="2">#REF!</definedName>
    <definedName name="perc_man_a0701" localSheetId="1">#REF!</definedName>
    <definedName name="perc_man_a0701">#REF!</definedName>
    <definedName name="perc_man_b0011" localSheetId="4">#REF!</definedName>
    <definedName name="perc_man_b0011" localSheetId="3">#REF!</definedName>
    <definedName name="perc_man_b0011" localSheetId="2">#REF!</definedName>
    <definedName name="perc_man_b0011" localSheetId="1">#REF!</definedName>
    <definedName name="perc_man_b0011">#REF!</definedName>
    <definedName name="perc_man_b0012" localSheetId="4">#REF!</definedName>
    <definedName name="perc_man_b0012" localSheetId="3">#REF!</definedName>
    <definedName name="perc_man_b0012" localSheetId="2">#REF!</definedName>
    <definedName name="perc_man_b0012" localSheetId="1">#REF!</definedName>
    <definedName name="perc_man_b0012">#REF!</definedName>
    <definedName name="perc_man_b0013" localSheetId="4">'[35]B0-Er.Serv.San.-dettaglio'!#REF!</definedName>
    <definedName name="perc_man_b0013" localSheetId="3">'[35]B0-Er.Serv.San.-dettaglio'!#REF!</definedName>
    <definedName name="perc_man_b0013" localSheetId="2">'[35]B0-Er.Serv.San.-dettaglio'!#REF!</definedName>
    <definedName name="perc_man_b0013" localSheetId="1">'[35]B0-Er.Serv.San.-dettaglio'!#REF!</definedName>
    <definedName name="perc_man_b0013">'[35]B0-Er.Serv.San.-dettaglio'!#REF!</definedName>
    <definedName name="perc_man_b0014" localSheetId="4">#REF!</definedName>
    <definedName name="perc_man_b0014" localSheetId="3">#REF!</definedName>
    <definedName name="perc_man_b0014" localSheetId="2">#REF!</definedName>
    <definedName name="perc_man_b0014" localSheetId="5">#REF!</definedName>
    <definedName name="perc_man_b0014" localSheetId="1">#REF!</definedName>
    <definedName name="perc_man_b0014">#REF!</definedName>
    <definedName name="perc_man_b0015" localSheetId="4">#REF!</definedName>
    <definedName name="perc_man_b0015" localSheetId="3">#REF!</definedName>
    <definedName name="perc_man_b0015" localSheetId="2">#REF!</definedName>
    <definedName name="perc_man_b0015" localSheetId="5">#REF!</definedName>
    <definedName name="perc_man_b0015" localSheetId="1">#REF!</definedName>
    <definedName name="perc_man_b0015">#REF!</definedName>
    <definedName name="perc_man_b0016" localSheetId="4">#REF!</definedName>
    <definedName name="perc_man_b0016" localSheetId="3">#REF!</definedName>
    <definedName name="perc_man_b0016" localSheetId="2">#REF!</definedName>
    <definedName name="perc_man_b0016" localSheetId="5">#REF!</definedName>
    <definedName name="perc_man_b0016" localSheetId="1">#REF!</definedName>
    <definedName name="perc_man_b0016">#REF!</definedName>
    <definedName name="perc_man_b002" localSheetId="4">#REF!</definedName>
    <definedName name="perc_man_b002" localSheetId="3">#REF!</definedName>
    <definedName name="perc_man_b002" localSheetId="2">#REF!</definedName>
    <definedName name="perc_man_b002" localSheetId="1">#REF!</definedName>
    <definedName name="perc_man_b002">#REF!</definedName>
    <definedName name="perc_man_b003" localSheetId="4">#REF!</definedName>
    <definedName name="perc_man_b003" localSheetId="3">#REF!</definedName>
    <definedName name="perc_man_b003" localSheetId="2">#REF!</definedName>
    <definedName name="perc_man_b003" localSheetId="1">#REF!</definedName>
    <definedName name="perc_man_b003">#REF!</definedName>
    <definedName name="perc_man_b004" localSheetId="4">#REF!</definedName>
    <definedName name="perc_man_b004" localSheetId="3">#REF!</definedName>
    <definedName name="perc_man_b004" localSheetId="2">#REF!</definedName>
    <definedName name="perc_man_b004" localSheetId="1">#REF!</definedName>
    <definedName name="perc_man_b004">#REF!</definedName>
    <definedName name="perc_man_b005" localSheetId="4">#REF!</definedName>
    <definedName name="perc_man_b005" localSheetId="3">#REF!</definedName>
    <definedName name="perc_man_b005" localSheetId="2">#REF!</definedName>
    <definedName name="perc_man_b005" localSheetId="1">#REF!</definedName>
    <definedName name="perc_man_b005">#REF!</definedName>
    <definedName name="perc_man_b006" localSheetId="4">#REF!</definedName>
    <definedName name="perc_man_b006" localSheetId="3">#REF!</definedName>
    <definedName name="perc_man_b006" localSheetId="2">#REF!</definedName>
    <definedName name="perc_man_b006" localSheetId="1">#REF!</definedName>
    <definedName name="perc_man_b006">#REF!</definedName>
    <definedName name="perc_man_b007" localSheetId="4">#REF!</definedName>
    <definedName name="perc_man_b007" localSheetId="3">#REF!</definedName>
    <definedName name="perc_man_b007" localSheetId="2">#REF!</definedName>
    <definedName name="perc_man_b007" localSheetId="1">#REF!</definedName>
    <definedName name="perc_man_b007">#REF!</definedName>
    <definedName name="perc_man_b008" localSheetId="4">#REF!</definedName>
    <definedName name="perc_man_b008" localSheetId="3">#REF!</definedName>
    <definedName name="perc_man_b008" localSheetId="2">#REF!</definedName>
    <definedName name="perc_man_b008" localSheetId="1">#REF!</definedName>
    <definedName name="perc_man_b008">#REF!</definedName>
    <definedName name="perc_man_b009" localSheetId="4">#REF!</definedName>
    <definedName name="perc_man_b009" localSheetId="3">#REF!</definedName>
    <definedName name="perc_man_b009" localSheetId="2">#REF!</definedName>
    <definedName name="perc_man_b009" localSheetId="1">#REF!</definedName>
    <definedName name="perc_man_b009">#REF!</definedName>
    <definedName name="perc_man_c001" localSheetId="4">#REF!</definedName>
    <definedName name="perc_man_c001" localSheetId="3">#REF!</definedName>
    <definedName name="perc_man_c001" localSheetId="2">#REF!</definedName>
    <definedName name="perc_man_c001" localSheetId="1">#REF!</definedName>
    <definedName name="perc_man_c001">#REF!</definedName>
    <definedName name="perc_man_c0012" localSheetId="4">#REF!</definedName>
    <definedName name="perc_man_c0012" localSheetId="3">#REF!</definedName>
    <definedName name="perc_man_c0012" localSheetId="2">#REF!</definedName>
    <definedName name="perc_man_c0012" localSheetId="1">#REF!</definedName>
    <definedName name="perc_man_c0012">#REF!</definedName>
    <definedName name="perc_man_c0013" localSheetId="4">#REF!</definedName>
    <definedName name="perc_man_c0013" localSheetId="3">#REF!</definedName>
    <definedName name="perc_man_c0013" localSheetId="2">#REF!</definedName>
    <definedName name="perc_man_c0013" localSheetId="1">#REF!</definedName>
    <definedName name="perc_man_c0013">#REF!</definedName>
    <definedName name="perc_man_c002" localSheetId="4">#REF!</definedName>
    <definedName name="perc_man_c002" localSheetId="3">#REF!</definedName>
    <definedName name="perc_man_c002" localSheetId="2">#REF!</definedName>
    <definedName name="perc_man_c002" localSheetId="1">#REF!</definedName>
    <definedName name="perc_man_c002">#REF!</definedName>
    <definedName name="perc_man_c003" localSheetId="4">#REF!</definedName>
    <definedName name="perc_man_c003" localSheetId="3">#REF!</definedName>
    <definedName name="perc_man_c003" localSheetId="2">#REF!</definedName>
    <definedName name="perc_man_c003" localSheetId="1">#REF!</definedName>
    <definedName name="perc_man_c003">#REF!</definedName>
    <definedName name="perc_man_c004" localSheetId="4">#REF!</definedName>
    <definedName name="perc_man_c004" localSheetId="3">#REF!</definedName>
    <definedName name="perc_man_c004" localSheetId="2">#REF!</definedName>
    <definedName name="perc_man_c004" localSheetId="1">#REF!</definedName>
    <definedName name="perc_man_c004">#REF!</definedName>
    <definedName name="perc_man_c005" localSheetId="4">#REF!</definedName>
    <definedName name="perc_man_c005" localSheetId="3">#REF!</definedName>
    <definedName name="perc_man_c005" localSheetId="2">#REF!</definedName>
    <definedName name="perc_man_c005" localSheetId="1">#REF!</definedName>
    <definedName name="perc_man_c005">#REF!</definedName>
    <definedName name="perc_man_c007" localSheetId="4">#REF!</definedName>
    <definedName name="perc_man_c007" localSheetId="3">#REF!</definedName>
    <definedName name="perc_man_c007" localSheetId="2">#REF!</definedName>
    <definedName name="perc_man_c007" localSheetId="1">#REF!</definedName>
    <definedName name="perc_man_c007">#REF!</definedName>
    <definedName name="perc_man_c008" localSheetId="4">#REF!</definedName>
    <definedName name="perc_man_c008" localSheetId="3">#REF!</definedName>
    <definedName name="perc_man_c008" localSheetId="2">#REF!</definedName>
    <definedName name="perc_man_c008" localSheetId="1">#REF!</definedName>
    <definedName name="perc_man_c008">#REF!</definedName>
    <definedName name="perc_man_d0101" localSheetId="4">#REF!</definedName>
    <definedName name="perc_man_d0101" localSheetId="3">#REF!</definedName>
    <definedName name="perc_man_d0101" localSheetId="2">#REF!</definedName>
    <definedName name="perc_man_d0101" localSheetId="1">#REF!</definedName>
    <definedName name="perc_man_d0101">#REF!</definedName>
    <definedName name="perc_man_d0102" localSheetId="4">#REF!</definedName>
    <definedName name="perc_man_d0102" localSheetId="3">#REF!</definedName>
    <definedName name="perc_man_d0102" localSheetId="2">#REF!</definedName>
    <definedName name="perc_man_d0102" localSheetId="1">#REF!</definedName>
    <definedName name="perc_man_d0102">#REF!</definedName>
    <definedName name="perc_man_d0103" localSheetId="4">#REF!</definedName>
    <definedName name="perc_man_d0103" localSheetId="3">#REF!</definedName>
    <definedName name="perc_man_d0103" localSheetId="2">#REF!</definedName>
    <definedName name="perc_man_d0103" localSheetId="1">#REF!</definedName>
    <definedName name="perc_man_d0103">#REF!</definedName>
    <definedName name="perc_man_d0103m" localSheetId="4">#REF!</definedName>
    <definedName name="perc_man_d0103m" localSheetId="3">#REF!</definedName>
    <definedName name="perc_man_d0103m" localSheetId="2">#REF!</definedName>
    <definedName name="perc_man_d0103m" localSheetId="1">#REF!</definedName>
    <definedName name="perc_man_d0103m">#REF!</definedName>
    <definedName name="perc_man_d0105" localSheetId="4">#REF!</definedName>
    <definedName name="perc_man_d0105" localSheetId="3">#REF!</definedName>
    <definedName name="perc_man_d0105" localSheetId="2">#REF!</definedName>
    <definedName name="perc_man_d0105" localSheetId="1">#REF!</definedName>
    <definedName name="perc_man_d0105">#REF!</definedName>
    <definedName name="perc_man_d0201" localSheetId="4">#REF!</definedName>
    <definedName name="perc_man_d0201" localSheetId="3">#REF!</definedName>
    <definedName name="perc_man_d0201" localSheetId="2">#REF!</definedName>
    <definedName name="perc_man_d0201" localSheetId="1">#REF!</definedName>
    <definedName name="perc_man_d0201">#REF!</definedName>
    <definedName name="perc_man_e01" localSheetId="4">#REF!</definedName>
    <definedName name="perc_man_e01" localSheetId="3">#REF!</definedName>
    <definedName name="perc_man_e01" localSheetId="2">#REF!</definedName>
    <definedName name="perc_man_e01" localSheetId="1">#REF!</definedName>
    <definedName name="perc_man_e01">#REF!</definedName>
    <definedName name="perc_man_e0102" localSheetId="4">#REF!</definedName>
    <definedName name="perc_man_e0102" localSheetId="3">#REF!</definedName>
    <definedName name="perc_man_e0102" localSheetId="2">#REF!</definedName>
    <definedName name="perc_man_e0102" localSheetId="1">#REF!</definedName>
    <definedName name="perc_man_e0102">#REF!</definedName>
    <definedName name="perc_man_e0103" localSheetId="4">#REF!</definedName>
    <definedName name="perc_man_e0103" localSheetId="3">#REF!</definedName>
    <definedName name="perc_man_e0103" localSheetId="2">#REF!</definedName>
    <definedName name="perc_man_e0103" localSheetId="1">#REF!</definedName>
    <definedName name="perc_man_e0103">#REF!</definedName>
    <definedName name="perc_man_e04" localSheetId="4">#REF!</definedName>
    <definedName name="perc_man_e04" localSheetId="3">#REF!</definedName>
    <definedName name="perc_man_e04" localSheetId="2">#REF!</definedName>
    <definedName name="perc_man_e04" localSheetId="1">#REF!</definedName>
    <definedName name="perc_man_e04">#REF!</definedName>
    <definedName name="perc_man_e05" localSheetId="4">#REF!</definedName>
    <definedName name="perc_man_e05" localSheetId="3">#REF!</definedName>
    <definedName name="perc_man_e05" localSheetId="2">#REF!</definedName>
    <definedName name="perc_man_e05" localSheetId="1">#REF!</definedName>
    <definedName name="perc_man_e05">#REF!</definedName>
    <definedName name="perc_man_e202" localSheetId="4">'[36]E0-Sist.Governo-Cond.SISR-2004'!#REF!</definedName>
    <definedName name="perc_man_e202" localSheetId="3">'[36]E0-Sist.Governo-Cond.SISR-2004'!#REF!</definedName>
    <definedName name="perc_man_e202" localSheetId="2">'[36]E0-Sist.Governo-Cond.SISR-2004'!#REF!</definedName>
    <definedName name="perc_man_e202" localSheetId="1">'[36]E0-Sist.Governo-Cond.SISR-2004'!#REF!</definedName>
    <definedName name="perc_man_e202">'[36]E0-Sist.Governo-Cond.SISR-2004'!#REF!</definedName>
    <definedName name="perc_man_g0201" localSheetId="4">#REF!</definedName>
    <definedName name="perc_man_g0201" localSheetId="3">#REF!</definedName>
    <definedName name="perc_man_g0201" localSheetId="2">#REF!</definedName>
    <definedName name="perc_man_g0201" localSheetId="5">#REF!</definedName>
    <definedName name="perc_man_g0201" localSheetId="1">#REF!</definedName>
    <definedName name="perc_man_g0201">#REF!</definedName>
    <definedName name="perc_pass" localSheetId="4">#REF!</definedName>
    <definedName name="perc_pass" localSheetId="3">#REF!</definedName>
    <definedName name="perc_pass" localSheetId="2">#REF!</definedName>
    <definedName name="perc_pass" localSheetId="5">#REF!</definedName>
    <definedName name="perc_pass" localSheetId="1">#REF!</definedName>
    <definedName name="perc_pass">#REF!</definedName>
    <definedName name="Pers_aopn" localSheetId="4">#REF!</definedName>
    <definedName name="Pers_aopn" localSheetId="3">#REF!</definedName>
    <definedName name="Pers_aopn" localSheetId="2">#REF!</definedName>
    <definedName name="Pers_aopn" localSheetId="5">#REF!</definedName>
    <definedName name="Pers_aopn" localSheetId="1">#REF!</definedName>
    <definedName name="Pers_aopn">#REF!</definedName>
    <definedName name="Pers_aots" localSheetId="4">#REF!</definedName>
    <definedName name="Pers_aots" localSheetId="3">#REF!</definedName>
    <definedName name="Pers_aots" localSheetId="2">#REF!</definedName>
    <definedName name="Pers_aots" localSheetId="1">#REF!</definedName>
    <definedName name="Pers_aots">#REF!</definedName>
    <definedName name="Pers_aoud" localSheetId="4">#REF!</definedName>
    <definedName name="Pers_aoud" localSheetId="3">#REF!</definedName>
    <definedName name="Pers_aoud" localSheetId="2">#REF!</definedName>
    <definedName name="Pers_aoud" localSheetId="1">#REF!</definedName>
    <definedName name="Pers_aoud">#REF!</definedName>
    <definedName name="Pers_ars" localSheetId="4">#REF!</definedName>
    <definedName name="Pers_ars" localSheetId="3">#REF!</definedName>
    <definedName name="Pers_ars" localSheetId="2">#REF!</definedName>
    <definedName name="Pers_ars" localSheetId="1">#REF!</definedName>
    <definedName name="Pers_ars">#REF!</definedName>
    <definedName name="Pers_ass1" localSheetId="4">#REF!</definedName>
    <definedName name="Pers_ass1" localSheetId="3">#REF!</definedName>
    <definedName name="Pers_ass1" localSheetId="2">#REF!</definedName>
    <definedName name="Pers_ass1" localSheetId="1">#REF!</definedName>
    <definedName name="Pers_ass1">#REF!</definedName>
    <definedName name="Pers_ass2" localSheetId="4">#REF!</definedName>
    <definedName name="Pers_ass2" localSheetId="3">#REF!</definedName>
    <definedName name="Pers_ass2" localSheetId="2">#REF!</definedName>
    <definedName name="Pers_ass2" localSheetId="1">#REF!</definedName>
    <definedName name="Pers_ass2">#REF!</definedName>
    <definedName name="Pers_ass4" localSheetId="4">#REF!</definedName>
    <definedName name="Pers_ass4" localSheetId="3">#REF!</definedName>
    <definedName name="Pers_ass4" localSheetId="2">#REF!</definedName>
    <definedName name="Pers_ass4" localSheetId="1">#REF!</definedName>
    <definedName name="Pers_ass4">#REF!</definedName>
    <definedName name="Pers_ass6" localSheetId="4">#REF!</definedName>
    <definedName name="Pers_ass6" localSheetId="3">#REF!</definedName>
    <definedName name="Pers_ass6" localSheetId="2">#REF!</definedName>
    <definedName name="Pers_ass6" localSheetId="1">#REF!</definedName>
    <definedName name="Pers_ass6">#REF!</definedName>
    <definedName name="Pers_burlo" localSheetId="4">#REF!</definedName>
    <definedName name="Pers_burlo" localSheetId="3">#REF!</definedName>
    <definedName name="Pers_burlo" localSheetId="2">#REF!</definedName>
    <definedName name="Pers_burlo" localSheetId="1">#REF!</definedName>
    <definedName name="Pers_burlo">#REF!</definedName>
    <definedName name="Pers_cro" localSheetId="4">#REF!</definedName>
    <definedName name="Pers_cro" localSheetId="3">#REF!</definedName>
    <definedName name="Pers_cro" localSheetId="2">#REF!</definedName>
    <definedName name="Pers_cro" localSheetId="1">#REF!</definedName>
    <definedName name="Pers_cro">#REF!</definedName>
    <definedName name="Pers_policl" localSheetId="4">#REF!</definedName>
    <definedName name="Pers_policl" localSheetId="3">#REF!</definedName>
    <definedName name="Pers_policl" localSheetId="2">#REF!</definedName>
    <definedName name="Pers_policl" localSheetId="1">#REF!</definedName>
    <definedName name="Pers_policl">#REF!</definedName>
    <definedName name="Pesr_ass3" localSheetId="4">#REF!</definedName>
    <definedName name="Pesr_ass3" localSheetId="3">#REF!</definedName>
    <definedName name="Pesr_ass3" localSheetId="2">#REF!</definedName>
    <definedName name="Pesr_ass3" localSheetId="1">#REF!</definedName>
    <definedName name="Pesr_ass3">#REF!</definedName>
    <definedName name="pippo" localSheetId="4">'[9]Alim S.P.'!#REF!</definedName>
    <definedName name="pippo" localSheetId="3">'[9]Alim S.P.'!#REF!</definedName>
    <definedName name="pippo" localSheetId="2">'[9]Alim S.P.'!#REF!</definedName>
    <definedName name="pippo" localSheetId="1">'[9]Alim S.P.'!#REF!</definedName>
    <definedName name="pippo">'[37]Alim S.P.'!#REF!</definedName>
    <definedName name="pluto" localSheetId="4">#REF!</definedName>
    <definedName name="pluto" localSheetId="3">#REF!</definedName>
    <definedName name="pluto" localSheetId="2">#REF!</definedName>
    <definedName name="pluto" localSheetId="5">#REF!</definedName>
    <definedName name="pluto" localSheetId="1">#REF!</definedName>
    <definedName name="pluto">#REF!</definedName>
    <definedName name="precons" localSheetId="4">#REF!</definedName>
    <definedName name="precons" localSheetId="3">#REF!</definedName>
    <definedName name="precons" localSheetId="2">#REF!</definedName>
    <definedName name="precons" localSheetId="5">#REF!</definedName>
    <definedName name="precons" localSheetId="1">#REF!</definedName>
    <definedName name="precons">#REF!</definedName>
    <definedName name="prova" localSheetId="4">'[5]Alim S.P.'!#REF!</definedName>
    <definedName name="prova" localSheetId="3">'[5]Alim S.P.'!#REF!</definedName>
    <definedName name="prova" localSheetId="2">'[5]Alim S.P.'!#REF!</definedName>
    <definedName name="prova" localSheetId="5">'[8]Alim S.P.'!#REF!</definedName>
    <definedName name="prova" localSheetId="1">'[5]Alim S.P.'!#REF!</definedName>
    <definedName name="prova">'[8]Alim S.P.'!#REF!</definedName>
    <definedName name="QUOTA_40">[17]Codifiche!$Y$2:$Y$11</definedName>
    <definedName name="re" localSheetId="4">#REF!</definedName>
    <definedName name="re" localSheetId="3">#REF!</definedName>
    <definedName name="re" localSheetId="2">#REF!</definedName>
    <definedName name="re" localSheetId="5">#REF!</definedName>
    <definedName name="re" localSheetId="1">#REF!</definedName>
    <definedName name="re">#REF!</definedName>
    <definedName name="re_1">"#REF!"</definedName>
    <definedName name="rewe" localSheetId="4">[38]AOTS!$A$1:$IV$65536</definedName>
    <definedName name="rewe" localSheetId="3">[38]AOTS!$A$1:$IV$65536</definedName>
    <definedName name="rewe" localSheetId="2">[38]AOTS!$A$1:$IV$65536</definedName>
    <definedName name="rewe" localSheetId="1">[38]AOTS!$A$1:$IV$65536</definedName>
    <definedName name="rewe">[39]AOTS!$1:$1048576</definedName>
    <definedName name="Riassunto__Risorse_complessive" localSheetId="4">#REF!</definedName>
    <definedName name="Riassunto__Risorse_complessive" localSheetId="3">#REF!</definedName>
    <definedName name="Riassunto__Risorse_complessive" localSheetId="2">#REF!</definedName>
    <definedName name="Riassunto__Risorse_complessive" localSheetId="5">#REF!</definedName>
    <definedName name="Riassunto__Risorse_complessive" localSheetId="1">#REF!</definedName>
    <definedName name="Riassunto__Risorse_complessive">#REF!</definedName>
    <definedName name="ricavi" localSheetId="4">#REF!</definedName>
    <definedName name="ricavi" localSheetId="3">#REF!</definedName>
    <definedName name="ricavi" localSheetId="2">#REF!</definedName>
    <definedName name="ricavi" localSheetId="5">#REF!</definedName>
    <definedName name="ricavi" localSheetId="1">#REF!</definedName>
    <definedName name="ricavi">#REF!</definedName>
    <definedName name="sc_clipper" localSheetId="4">#REF!</definedName>
    <definedName name="sc_clipper" localSheetId="3">#REF!</definedName>
    <definedName name="sc_clipper" localSheetId="2">#REF!</definedName>
    <definedName name="sc_clipper" localSheetId="5">#REF!</definedName>
    <definedName name="sc_clipper" localSheetId="1">#REF!</definedName>
    <definedName name="sc_clipper">#REF!</definedName>
    <definedName name="sc_d00101" localSheetId="4">#REF!</definedName>
    <definedName name="sc_d00101" localSheetId="3">#REF!</definedName>
    <definedName name="sc_d00101" localSheetId="2">#REF!</definedName>
    <definedName name="sc_d00101" localSheetId="1">#REF!</definedName>
    <definedName name="sc_d00101">#REF!</definedName>
    <definedName name="sc_d00102" localSheetId="4">#REF!</definedName>
    <definedName name="sc_d00102" localSheetId="3">#REF!</definedName>
    <definedName name="sc_d00102" localSheetId="2">#REF!</definedName>
    <definedName name="sc_d00102" localSheetId="1">#REF!</definedName>
    <definedName name="sc_d00102">#REF!</definedName>
    <definedName name="sc_d00103" localSheetId="4">#REF!</definedName>
    <definedName name="sc_d00103" localSheetId="3">#REF!</definedName>
    <definedName name="sc_d00103" localSheetId="2">#REF!</definedName>
    <definedName name="sc_d00103" localSheetId="1">#REF!</definedName>
    <definedName name="sc_d00103">#REF!</definedName>
    <definedName name="sc_d00105" localSheetId="4">#REF!</definedName>
    <definedName name="sc_d00105" localSheetId="3">#REF!</definedName>
    <definedName name="sc_d00105" localSheetId="2">#REF!</definedName>
    <definedName name="sc_d00105" localSheetId="1">#REF!</definedName>
    <definedName name="sc_d00105">#REF!</definedName>
    <definedName name="sc_d00501" localSheetId="4">#REF!</definedName>
    <definedName name="sc_d00501" localSheetId="3">#REF!</definedName>
    <definedName name="sc_d00501" localSheetId="2">#REF!</definedName>
    <definedName name="sc_d00501" localSheetId="1">#REF!</definedName>
    <definedName name="sc_d00501">#REF!</definedName>
    <definedName name="sc_g00201" localSheetId="4">#REF!</definedName>
    <definedName name="sc_g00201" localSheetId="3">#REF!</definedName>
    <definedName name="sc_g00201" localSheetId="2">#REF!</definedName>
    <definedName name="sc_g00201" localSheetId="1">#REF!</definedName>
    <definedName name="sc_g00201">#REF!</definedName>
    <definedName name="selez">"#REF!"</definedName>
    <definedName name="SESSO">[17]Codifiche!$A$2:$A$6</definedName>
    <definedName name="SPSS" localSheetId="4">#REF!</definedName>
    <definedName name="SPSS" localSheetId="3">#REF!</definedName>
    <definedName name="SPSS" localSheetId="2">#REF!</definedName>
    <definedName name="SPSS" localSheetId="5">#REF!</definedName>
    <definedName name="SPSS" localSheetId="1">#REF!</definedName>
    <definedName name="SPSS">#REF!</definedName>
    <definedName name="stampa" localSheetId="4">[40]AOTS!$A$1:$IV$65536</definedName>
    <definedName name="stampa" localSheetId="3">[40]AOTS!$A$1:$IV$65536</definedName>
    <definedName name="stampa" localSheetId="2">[40]AOTS!$A$1:$IV$65536</definedName>
    <definedName name="stampa" localSheetId="1">[40]AOTS!$A$1:$IV$65536</definedName>
    <definedName name="stampa">[40]AOTS!$1:$1048576</definedName>
    <definedName name="STATO">[17]Codifiche!$B$2:$B$15</definedName>
    <definedName name="TEMPO">[17]Codifiche!$R$2:$R$15</definedName>
    <definedName name="Term_agg_ASCOT" localSheetId="4">#REF!</definedName>
    <definedName name="Term_agg_ASCOT" localSheetId="3">#REF!</definedName>
    <definedName name="Term_agg_ASCOT" localSheetId="2">#REF!</definedName>
    <definedName name="Term_agg_ASCOT" localSheetId="5">#REF!</definedName>
    <definedName name="Term_agg_ASCOT" localSheetId="1">#REF!</definedName>
    <definedName name="Term_agg_ASCOT">#REF!</definedName>
    <definedName name="_xlnm.Print_Titles" localSheetId="0">'Preventivo 2025'!$6:$7</definedName>
    <definedName name="Tot_chemio_regione" localSheetId="4">#REF!</definedName>
    <definedName name="Tot_chemio_regione" localSheetId="3">#REF!</definedName>
    <definedName name="Tot_chemio_regione" localSheetId="2">#REF!</definedName>
    <definedName name="Tot_chemio_regione" localSheetId="5">#REF!</definedName>
    <definedName name="Tot_chemio_regione" localSheetId="1">#REF!</definedName>
    <definedName name="Tot_chemio_regione">#REF!</definedName>
    <definedName name="Tot_referti_G2RISregione" localSheetId="4">#REF!</definedName>
    <definedName name="Tot_referti_G2RISregione" localSheetId="3">#REF!</definedName>
    <definedName name="Tot_referti_G2RISregione" localSheetId="2">#REF!</definedName>
    <definedName name="Tot_referti_G2RISregione" localSheetId="5">#REF!</definedName>
    <definedName name="Tot_referti_G2RISregione" localSheetId="1">#REF!</definedName>
    <definedName name="Tot_referti_G2RISregione">#REF!</definedName>
    <definedName name="TOTALE" localSheetId="4">#REF!</definedName>
    <definedName name="TOTALE" localSheetId="3">#REF!</definedName>
    <definedName name="TOTALE" localSheetId="2">#REF!</definedName>
    <definedName name="TOTALE" localSheetId="5">#REF!</definedName>
    <definedName name="TOTALE" localSheetId="1">#REF!</definedName>
    <definedName name="TOTALE">#REF!</definedName>
    <definedName name="Totale_accessi_regione" localSheetId="4">#REF!</definedName>
    <definedName name="Totale_accessi_regione" localSheetId="3">#REF!</definedName>
    <definedName name="Totale_accessi_regione" localSheetId="2">#REF!</definedName>
    <definedName name="Totale_accessi_regione" localSheetId="1">#REF!</definedName>
    <definedName name="Totale_accessi_regione">#REF!</definedName>
    <definedName name="Totale_acquisti_di_rilievo_aziendale" localSheetId="4">#REF!</definedName>
    <definedName name="Totale_acquisti_di_rilievo_aziendale" localSheetId="3">#REF!</definedName>
    <definedName name="Totale_acquisti_di_rilievo_aziendale" localSheetId="2">#REF!</definedName>
    <definedName name="Totale_acquisti_di_rilievo_aziendale" localSheetId="1">#REF!</definedName>
    <definedName name="Totale_acquisti_di_rilievo_aziendale">#REF!</definedName>
    <definedName name="Totale_acquisti_di_rilievo_regionale" localSheetId="4">#REF!</definedName>
    <definedName name="Totale_acquisti_di_rilievo_regionale" localSheetId="3">#REF!</definedName>
    <definedName name="Totale_acquisti_di_rilievo_regionale" localSheetId="2">#REF!</definedName>
    <definedName name="Totale_acquisti_di_rilievo_regionale" localSheetId="1">#REF!</definedName>
    <definedName name="Totale_acquisti_di_rilievo_regionale">#REF!</definedName>
    <definedName name="Totale_dip_regione" localSheetId="4">#REF!</definedName>
    <definedName name="Totale_dip_regione" localSheetId="3">#REF!</definedName>
    <definedName name="Totale_dip_regione" localSheetId="2">#REF!</definedName>
    <definedName name="Totale_dip_regione" localSheetId="1">#REF!</definedName>
    <definedName name="Totale_dip_regione">#REF!</definedName>
    <definedName name="Totale_esami_regione" localSheetId="4">#REF!</definedName>
    <definedName name="Totale_esami_regione" localSheetId="3">#REF!</definedName>
    <definedName name="Totale_esami_regione" localSheetId="2">#REF!</definedName>
    <definedName name="Totale_esami_regione" localSheetId="1">#REF!</definedName>
    <definedName name="Totale_esami_regione">#REF!</definedName>
    <definedName name="Totale_interventi_di_rilievo_aziendale" localSheetId="4">#REF!</definedName>
    <definedName name="Totale_interventi_di_rilievo_aziendale" localSheetId="3">#REF!</definedName>
    <definedName name="Totale_interventi_di_rilievo_aziendale" localSheetId="2">#REF!</definedName>
    <definedName name="Totale_interventi_di_rilievo_aziendale" localSheetId="1">#REF!</definedName>
    <definedName name="Totale_interventi_di_rilievo_aziendale">#REF!</definedName>
    <definedName name="Totale_interventi_di_rilievo_regionale" localSheetId="4">#REF!</definedName>
    <definedName name="Totale_interventi_di_rilievo_regionale" localSheetId="3">#REF!</definedName>
    <definedName name="Totale_interventi_di_rilievo_regionale" localSheetId="2">#REF!</definedName>
    <definedName name="Totale_interventi_di_rilievo_regionale" localSheetId="1">#REF!</definedName>
    <definedName name="Totale_interventi_di_rilievo_regionale">#REF!</definedName>
    <definedName name="Totale_parametro_riferimento_G2" localSheetId="4">#REF!</definedName>
    <definedName name="Totale_parametro_riferimento_G2" localSheetId="3">#REF!</definedName>
    <definedName name="Totale_parametro_riferimento_G2" localSheetId="2">#REF!</definedName>
    <definedName name="Totale_parametro_riferimento_G2" localSheetId="1">#REF!</definedName>
    <definedName name="Totale_parametro_riferimento_G2">#REF!</definedName>
    <definedName name="Totale_trasf_regione" localSheetId="4">#REF!</definedName>
    <definedName name="Totale_trasf_regione" localSheetId="3">#REF!</definedName>
    <definedName name="Totale_trasf_regione" localSheetId="2">#REF!</definedName>
    <definedName name="Totale_trasf_regione" localSheetId="1">#REF!</definedName>
    <definedName name="Totale_trasf_regione">#REF!</definedName>
    <definedName name="Uselist" localSheetId="4">INDEX("[21]!valdata",1,MATCH("'[22]2010'!xfd1",[27]Lists!$A$1:$IV$1,0)):INDEX("[21]!valdata",Counter,MATCH("'[22]2010'!xfd1",[27]Lists!$A$1:$IV$1,0))</definedName>
    <definedName name="Uselist" localSheetId="3">INDEX("[21]!valdata",1,MATCH("'[22]2010'!xfd1",[27]Lists!$A$1:$IV$1,0)):INDEX("[21]!valdata",[0]!Counter,MATCH("'[22]2010'!xfd1",[27]Lists!$A$1:$IV$1,0))</definedName>
    <definedName name="Uselist" localSheetId="2">INDEX("[21]!valdata",1,MATCH("'[22]2010'!xfd1",[27]Lists!$A$1:$IV$1,0)):INDEX("[21]!valdata",[0]!Counter,MATCH("'[22]2010'!xfd1",[27]Lists!$A$1:$IV$1,0))</definedName>
    <definedName name="Uselist" localSheetId="5">INDEX("[21]!valdata",1,MATCH("'[22]2010'!xfd1",[27]Lists!$A$1:$IV$1,0)):INDEX("[21]!valdata",Counter,MATCH("'[22]2010'!xfd1",[27]Lists!$A$1:$IV$1,0))</definedName>
    <definedName name="Uselist" localSheetId="1">INDEX("[21]!valdata",1,MATCH("'[22]2010'!xfd1",[27]Lists!$A$1:$IV$1,0)):INDEX("[21]!valdata",Counter,MATCH("'[22]2010'!xfd1",[27]Lists!$A$1:$IV$1,0))</definedName>
    <definedName name="Uselist">INDEX("[21]!valdata",1,MATCH("'[22]2010'!xfd1",[27]Lists!$A$1:$IV$1,0)):INDEX("[21]!valdata",Counter,MATCH("'[22]2010'!xfd1",[27]Lists!$A$1:$IV$1,0))</definedName>
    <definedName name="Uselist2" localSheetId="4">INDEX("[21]!valdata2",1,MATCH("'[23]2010'!xfd1",[28]profili!$A$1:$IV$1,0)):INDEX("[21]!valdata2",Counter2,MATCH("'[23]2010'!xfd1",[28]profili!$A$1:$IV$1,0))</definedName>
    <definedName name="Uselist2" localSheetId="3">INDEX("[21]!valdata2",1,MATCH("'[23]2010'!xfd1",[28]profili!$A$1:$IV$1,0)):INDEX("[21]!valdata2",[0]!Counter2,MATCH("'[23]2010'!xfd1",[28]profili!$A$1:$IV$1,0))</definedName>
    <definedName name="Uselist2" localSheetId="2">INDEX("[21]!valdata2",1,MATCH("'[23]2010'!xfd1",[28]profili!$A$1:$IV$1,0)):INDEX("[21]!valdata2",[0]!Counter2,MATCH("'[23]2010'!xfd1",[28]profili!$A$1:$IV$1,0))</definedName>
    <definedName name="Uselist2" localSheetId="5">INDEX("[21]!valdata2",1,MATCH("'[23]2010'!xfd1",[28]profili!$A$1:$IV$1,0)):INDEX("[21]!valdata2",Counter2,MATCH("'[23]2010'!xfd1",[28]profili!$A$1:$IV$1,0))</definedName>
    <definedName name="Uselist2" localSheetId="1">INDEX("[21]!valdata2",1,MATCH("'[23]2010'!xfd1",[28]profili!$A$1:$IV$1,0)):INDEX("[21]!valdata2",Counter2,MATCH("'[23]2010'!xfd1",[28]profili!$A$1:$IV$1,0))</definedName>
    <definedName name="Uselist2">INDEX("[21]!valdata2",1,MATCH("'[23]2010'!xfd1",[28]profili!$A$1:$IV$1,0)):INDEX("[21]!valdata2",Counter2,MATCH("'[23]2010'!xfd1",[28]profili!$A$1:$IV$1,0))</definedName>
    <definedName name="val_nom_term_ce" localSheetId="4">#REF!</definedName>
    <definedName name="val_nom_term_ce" localSheetId="3">#REF!</definedName>
    <definedName name="val_nom_term_ce" localSheetId="2">#REF!</definedName>
    <definedName name="val_nom_term_ce" localSheetId="5">#REF!</definedName>
    <definedName name="val_nom_term_ce" localSheetId="1">#REF!</definedName>
    <definedName name="val_nom_term_ce">#REF!</definedName>
    <definedName name="Val_nom_terminale" localSheetId="4">#REF!</definedName>
    <definedName name="Val_nom_terminale" localSheetId="3">#REF!</definedName>
    <definedName name="Val_nom_terminale" localSheetId="2">#REF!</definedName>
    <definedName name="Val_nom_terminale" localSheetId="5">#REF!</definedName>
    <definedName name="Val_nom_terminale" localSheetId="1">#REF!</definedName>
    <definedName name="Val_nom_terminale">#REF!</definedName>
    <definedName name="val_ora_a0102" localSheetId="4">#REF!</definedName>
    <definedName name="val_ora_a0102" localSheetId="3">#REF!</definedName>
    <definedName name="val_ora_a0102" localSheetId="2">#REF!</definedName>
    <definedName name="val_ora_a0102" localSheetId="5">#REF!</definedName>
    <definedName name="val_ora_a0102" localSheetId="1">#REF!</definedName>
    <definedName name="val_ora_a0102">#REF!</definedName>
    <definedName name="val_ora_a0202" localSheetId="4">#REF!</definedName>
    <definedName name="val_ora_a0202" localSheetId="3">#REF!</definedName>
    <definedName name="val_ora_a0202" localSheetId="2">#REF!</definedName>
    <definedName name="val_ora_a0202" localSheetId="1">#REF!</definedName>
    <definedName name="val_ora_a0202">#REF!</definedName>
    <definedName name="val_ora_a0701" localSheetId="4">#REF!</definedName>
    <definedName name="val_ora_a0701" localSheetId="3">#REF!</definedName>
    <definedName name="val_ora_a0701" localSheetId="2">#REF!</definedName>
    <definedName name="val_ora_a0701" localSheetId="1">#REF!</definedName>
    <definedName name="val_ora_a0701">#REF!</definedName>
    <definedName name="val_ora_b0011" localSheetId="4">#REF!</definedName>
    <definedName name="val_ora_b0011" localSheetId="3">#REF!</definedName>
    <definedName name="val_ora_b0011" localSheetId="2">#REF!</definedName>
    <definedName name="val_ora_b0011" localSheetId="1">#REF!</definedName>
    <definedName name="val_ora_b0011">#REF!</definedName>
    <definedName name="val_ora_b0012" localSheetId="4">#REF!</definedName>
    <definedName name="val_ora_b0012" localSheetId="3">#REF!</definedName>
    <definedName name="val_ora_b0012" localSheetId="2">#REF!</definedName>
    <definedName name="val_ora_b0012" localSheetId="1">#REF!</definedName>
    <definedName name="val_ora_b0012">#REF!</definedName>
    <definedName name="val_ora_b0013" localSheetId="4">'[35]B0-Er.Serv.San.-dettaglio'!#REF!</definedName>
    <definedName name="val_ora_b0013" localSheetId="3">'[35]B0-Er.Serv.San.-dettaglio'!#REF!</definedName>
    <definedName name="val_ora_b0013" localSheetId="2">'[35]B0-Er.Serv.San.-dettaglio'!#REF!</definedName>
    <definedName name="val_ora_b0013" localSheetId="1">'[35]B0-Er.Serv.San.-dettaglio'!#REF!</definedName>
    <definedName name="val_ora_b0013">'[35]B0-Er.Serv.San.-dettaglio'!#REF!</definedName>
    <definedName name="val_ora_b0014" localSheetId="4">#REF!</definedName>
    <definedName name="val_ora_b0014" localSheetId="3">#REF!</definedName>
    <definedName name="val_ora_b0014" localSheetId="2">#REF!</definedName>
    <definedName name="val_ora_b0014" localSheetId="5">#REF!</definedName>
    <definedName name="val_ora_b0014" localSheetId="1">#REF!</definedName>
    <definedName name="val_ora_b0014">#REF!</definedName>
    <definedName name="val_ora_b0015" localSheetId="4">#REF!</definedName>
    <definedName name="val_ora_b0015" localSheetId="3">#REF!</definedName>
    <definedName name="val_ora_b0015" localSheetId="2">#REF!</definedName>
    <definedName name="val_ora_b0015" localSheetId="5">#REF!</definedName>
    <definedName name="val_ora_b0015" localSheetId="1">#REF!</definedName>
    <definedName name="val_ora_b0015">#REF!</definedName>
    <definedName name="val_ora_b0016" localSheetId="4">#REF!</definedName>
    <definedName name="val_ora_b0016" localSheetId="3">#REF!</definedName>
    <definedName name="val_ora_b0016" localSheetId="2">#REF!</definedName>
    <definedName name="val_ora_b0016" localSheetId="5">#REF!</definedName>
    <definedName name="val_ora_b0016" localSheetId="1">#REF!</definedName>
    <definedName name="val_ora_b0016">#REF!</definedName>
    <definedName name="val_ora_b002" localSheetId="4">#REF!</definedName>
    <definedName name="val_ora_b002" localSheetId="3">#REF!</definedName>
    <definedName name="val_ora_b002" localSheetId="2">#REF!</definedName>
    <definedName name="val_ora_b002" localSheetId="1">#REF!</definedName>
    <definedName name="val_ora_b002">#REF!</definedName>
    <definedName name="val_ora_b003" localSheetId="4">#REF!</definedName>
    <definedName name="val_ora_b003" localSheetId="3">#REF!</definedName>
    <definedName name="val_ora_b003" localSheetId="2">#REF!</definedName>
    <definedName name="val_ora_b003" localSheetId="1">#REF!</definedName>
    <definedName name="val_ora_b003">#REF!</definedName>
    <definedName name="val_ora_b004" localSheetId="4">#REF!</definedName>
    <definedName name="val_ora_b004" localSheetId="3">#REF!</definedName>
    <definedName name="val_ora_b004" localSheetId="2">#REF!</definedName>
    <definedName name="val_ora_b004" localSheetId="1">#REF!</definedName>
    <definedName name="val_ora_b004">#REF!</definedName>
    <definedName name="val_ora_b005" localSheetId="4">#REF!</definedName>
    <definedName name="val_ora_b005" localSheetId="3">#REF!</definedName>
    <definedName name="val_ora_b005" localSheetId="2">#REF!</definedName>
    <definedName name="val_ora_b005" localSheetId="1">#REF!</definedName>
    <definedName name="val_ora_b005">#REF!</definedName>
    <definedName name="val_ora_b006" localSheetId="4">#REF!</definedName>
    <definedName name="val_ora_b006" localSheetId="3">#REF!</definedName>
    <definedName name="val_ora_b006" localSheetId="2">#REF!</definedName>
    <definedName name="val_ora_b006" localSheetId="1">#REF!</definedName>
    <definedName name="val_ora_b006">#REF!</definedName>
    <definedName name="val_ora_b007" localSheetId="4">#REF!</definedName>
    <definedName name="val_ora_b007" localSheetId="3">#REF!</definedName>
    <definedName name="val_ora_b007" localSheetId="2">#REF!</definedName>
    <definedName name="val_ora_b007" localSheetId="1">#REF!</definedName>
    <definedName name="val_ora_b007">#REF!</definedName>
    <definedName name="val_ora_b008" localSheetId="4">#REF!</definedName>
    <definedName name="val_ora_b008" localSheetId="3">#REF!</definedName>
    <definedName name="val_ora_b008" localSheetId="2">#REF!</definedName>
    <definedName name="val_ora_b008" localSheetId="1">#REF!</definedName>
    <definedName name="val_ora_b008">#REF!</definedName>
    <definedName name="val_ora_b009" localSheetId="4">#REF!</definedName>
    <definedName name="val_ora_b009" localSheetId="3">#REF!</definedName>
    <definedName name="val_ora_b009" localSheetId="2">#REF!</definedName>
    <definedName name="val_ora_b009" localSheetId="1">#REF!</definedName>
    <definedName name="val_ora_b009">#REF!</definedName>
    <definedName name="val_ora_c001" localSheetId="4">#REF!</definedName>
    <definedName name="val_ora_c001" localSheetId="3">#REF!</definedName>
    <definedName name="val_ora_c001" localSheetId="2">#REF!</definedName>
    <definedName name="val_ora_c001" localSheetId="1">#REF!</definedName>
    <definedName name="val_ora_c001">#REF!</definedName>
    <definedName name="val_ora_c002" localSheetId="4">#REF!</definedName>
    <definedName name="val_ora_c002" localSheetId="3">#REF!</definedName>
    <definedName name="val_ora_c002" localSheetId="2">#REF!</definedName>
    <definedName name="val_ora_c002" localSheetId="1">#REF!</definedName>
    <definedName name="val_ora_c002">#REF!</definedName>
    <definedName name="val_ora_c003" localSheetId="4">#REF!</definedName>
    <definedName name="val_ora_c003" localSheetId="3">#REF!</definedName>
    <definedName name="val_ora_c003" localSheetId="2">#REF!</definedName>
    <definedName name="val_ora_c003" localSheetId="1">#REF!</definedName>
    <definedName name="val_ora_c003">#REF!</definedName>
    <definedName name="val_ora_c004" localSheetId="4">#REF!</definedName>
    <definedName name="val_ora_c004" localSheetId="3">#REF!</definedName>
    <definedName name="val_ora_c004" localSheetId="2">#REF!</definedName>
    <definedName name="val_ora_c004" localSheetId="1">#REF!</definedName>
    <definedName name="val_ora_c004">#REF!</definedName>
    <definedName name="val_ora_c005" localSheetId="4">#REF!</definedName>
    <definedName name="val_ora_c005" localSheetId="3">#REF!</definedName>
    <definedName name="val_ora_c005" localSheetId="2">#REF!</definedName>
    <definedName name="val_ora_c005" localSheetId="1">#REF!</definedName>
    <definedName name="val_ora_c005">#REF!</definedName>
    <definedName name="val_ora_c007" localSheetId="4">#REF!</definedName>
    <definedName name="val_ora_c007" localSheetId="3">#REF!</definedName>
    <definedName name="val_ora_c007" localSheetId="2">#REF!</definedName>
    <definedName name="val_ora_c007" localSheetId="1">#REF!</definedName>
    <definedName name="val_ora_c007">#REF!</definedName>
    <definedName name="val_ora_c008" localSheetId="4">#REF!</definedName>
    <definedName name="val_ora_c008" localSheetId="3">#REF!</definedName>
    <definedName name="val_ora_c008" localSheetId="2">#REF!</definedName>
    <definedName name="val_ora_c008" localSheetId="1">#REF!</definedName>
    <definedName name="val_ora_c008">#REF!</definedName>
    <definedName name="val_ora_d0101" localSheetId="4">#REF!</definedName>
    <definedName name="val_ora_d0101" localSheetId="3">#REF!</definedName>
    <definedName name="val_ora_d0101" localSheetId="2">#REF!</definedName>
    <definedName name="val_ora_d0101" localSheetId="1">#REF!</definedName>
    <definedName name="val_ora_d0101">#REF!</definedName>
    <definedName name="val_ora_d0102" localSheetId="4">#REF!</definedName>
    <definedName name="val_ora_d0102" localSheetId="3">#REF!</definedName>
    <definedName name="val_ora_d0102" localSheetId="2">#REF!</definedName>
    <definedName name="val_ora_d0102" localSheetId="1">#REF!</definedName>
    <definedName name="val_ora_d0102">#REF!</definedName>
    <definedName name="val_ora_d0103" localSheetId="4">'[35]D0-Scamb.Inform.-Cond.SISR-2004'!$W$31+'[35]D0-Scamb.Inform.-Cond.SISR-2004'!$W$32</definedName>
    <definedName name="val_ora_d0103" localSheetId="3">'[35]D0-Scamb.Inform.-Cond.SISR-2004'!$W$31+'[35]D0-Scamb.Inform.-Cond.SISR-2004'!$W$32</definedName>
    <definedName name="val_ora_d0103" localSheetId="2">'[35]D0-Scamb.Inform.-Cond.SISR-2004'!$W$31+'[35]D0-Scamb.Inform.-Cond.SISR-2004'!$W$32</definedName>
    <definedName name="val_ora_d0103" localSheetId="1">'[35]D0-Scamb.Inform.-Cond.SISR-2004'!$W$31+'[35]D0-Scamb.Inform.-Cond.SISR-2004'!$W$32</definedName>
    <definedName name="val_ora_d0103">'[35]D0-Scamb.Inform.-Cond.SISR-2004'!$W$31+'[35]D0-Scamb.Inform.-Cond.SISR-2004'!$W$32</definedName>
    <definedName name="val_ora_d0105" localSheetId="4">#REF!</definedName>
    <definedName name="val_ora_d0105" localSheetId="3">#REF!</definedName>
    <definedName name="val_ora_d0105" localSheetId="2">#REF!</definedName>
    <definedName name="val_ora_d0105" localSheetId="5">#REF!</definedName>
    <definedName name="val_ora_d0105" localSheetId="1">#REF!</definedName>
    <definedName name="val_ora_d0105">#REF!</definedName>
    <definedName name="val_ora_d0201" localSheetId="4">#REF!</definedName>
    <definedName name="val_ora_d0201" localSheetId="3">#REF!</definedName>
    <definedName name="val_ora_d0201" localSheetId="2">#REF!</definedName>
    <definedName name="val_ora_d0201" localSheetId="5">#REF!</definedName>
    <definedName name="val_ora_d0201" localSheetId="1">#REF!</definedName>
    <definedName name="val_ora_d0201">#REF!</definedName>
    <definedName name="val_ora_e01" localSheetId="4">#REF!</definedName>
    <definedName name="val_ora_e01" localSheetId="3">#REF!</definedName>
    <definedName name="val_ora_e01" localSheetId="2">#REF!</definedName>
    <definedName name="val_ora_e01" localSheetId="5">#REF!</definedName>
    <definedName name="val_ora_e01" localSheetId="1">#REF!</definedName>
    <definedName name="val_ora_e01">#REF!</definedName>
    <definedName name="val_ora_e0102" localSheetId="4">#REF!</definedName>
    <definedName name="val_ora_e0102" localSheetId="3">#REF!</definedName>
    <definedName name="val_ora_e0102" localSheetId="2">#REF!</definedName>
    <definedName name="val_ora_e0102" localSheetId="1">#REF!</definedName>
    <definedName name="val_ora_e0102">#REF!</definedName>
    <definedName name="val_ora_e0103" localSheetId="4">#REF!</definedName>
    <definedName name="val_ora_e0103" localSheetId="3">#REF!</definedName>
    <definedName name="val_ora_e0103" localSheetId="2">#REF!</definedName>
    <definedName name="val_ora_e0103" localSheetId="1">#REF!</definedName>
    <definedName name="val_ora_e0103">#REF!</definedName>
    <definedName name="val_ora_e04" localSheetId="4">#REF!</definedName>
    <definedName name="val_ora_e04" localSheetId="3">#REF!</definedName>
    <definedName name="val_ora_e04" localSheetId="2">#REF!</definedName>
    <definedName name="val_ora_e04" localSheetId="1">#REF!</definedName>
    <definedName name="val_ora_e04">#REF!</definedName>
    <definedName name="val_ora_e05" localSheetId="4">#REF!</definedName>
    <definedName name="val_ora_e05" localSheetId="3">#REF!</definedName>
    <definedName name="val_ora_e05" localSheetId="2">#REF!</definedName>
    <definedName name="val_ora_e05" localSheetId="1">#REF!</definedName>
    <definedName name="val_ora_e05">#REF!</definedName>
    <definedName name="val_ora_g0201" localSheetId="4">#REF!</definedName>
    <definedName name="val_ora_g0201" localSheetId="3">#REF!</definedName>
    <definedName name="val_ora_g0201" localSheetId="2">#REF!</definedName>
    <definedName name="val_ora_g0201" localSheetId="1">#REF!</definedName>
    <definedName name="val_ora_g0201">#REF!</definedName>
    <definedName name="val_tot_ap_reg" localSheetId="4">#REF!</definedName>
    <definedName name="val_tot_ap_reg" localSheetId="3">#REF!</definedName>
    <definedName name="val_tot_ap_reg" localSheetId="2">#REF!</definedName>
    <definedName name="val_tot_ap_reg" localSheetId="1">#REF!</definedName>
    <definedName name="val_tot_ap_reg">#REF!</definedName>
    <definedName name="val_tot_ap_reg1" localSheetId="4">#REF!</definedName>
    <definedName name="val_tot_ap_reg1" localSheetId="3">#REF!</definedName>
    <definedName name="val_tot_ap_reg1" localSheetId="2">#REF!</definedName>
    <definedName name="val_tot_ap_reg1" localSheetId="1">#REF!</definedName>
    <definedName name="val_tot_ap_reg1">#REF!</definedName>
    <definedName name="val_tot_ca_reg" localSheetId="4">#REF!</definedName>
    <definedName name="val_tot_ca_reg" localSheetId="3">#REF!</definedName>
    <definedName name="val_tot_ca_reg" localSheetId="2">#REF!</definedName>
    <definedName name="val_tot_ca_reg" localSheetId="1">#REF!</definedName>
    <definedName name="val_tot_ca_reg">#REF!</definedName>
    <definedName name="val_tot_car_reg" localSheetId="4">#REF!</definedName>
    <definedName name="val_tot_car_reg" localSheetId="3">#REF!</definedName>
    <definedName name="val_tot_car_reg" localSheetId="2">#REF!</definedName>
    <definedName name="val_tot_car_reg" localSheetId="1">#REF!</definedName>
    <definedName name="val_tot_car_reg">#REF!</definedName>
    <definedName name="val_tot_cep_reg" localSheetId="4">#REF!</definedName>
    <definedName name="val_tot_cep_reg" localSheetId="3">#REF!</definedName>
    <definedName name="val_tot_cep_reg" localSheetId="2">#REF!</definedName>
    <definedName name="val_tot_cep_reg" localSheetId="1">#REF!</definedName>
    <definedName name="val_tot_cep_reg">#REF!</definedName>
    <definedName name="val_tot_cup_reg" localSheetId="4">#REF!</definedName>
    <definedName name="val_tot_cup_reg" localSheetId="3">#REF!</definedName>
    <definedName name="val_tot_cup_reg" localSheetId="2">#REF!</definedName>
    <definedName name="val_tot_cup_reg" localSheetId="1">#REF!</definedName>
    <definedName name="val_tot_cup_reg">#REF!</definedName>
    <definedName name="val_tot_ec_reg" localSheetId="4">#REF!</definedName>
    <definedName name="val_tot_ec_reg" localSheetId="3">#REF!</definedName>
    <definedName name="val_tot_ec_reg" localSheetId="2">#REF!</definedName>
    <definedName name="val_tot_ec_reg" localSheetId="1">#REF!</definedName>
    <definedName name="val_tot_ec_reg">#REF!</definedName>
    <definedName name="val_tot_em_reg" localSheetId="4">#REF!</definedName>
    <definedName name="val_tot_em_reg" localSheetId="3">#REF!</definedName>
    <definedName name="val_tot_em_reg" localSheetId="2">#REF!</definedName>
    <definedName name="val_tot_em_reg" localSheetId="1">#REF!</definedName>
    <definedName name="val_tot_em_reg">#REF!</definedName>
    <definedName name="val_tot_gc_reg" localSheetId="4">#REF!</definedName>
    <definedName name="val_tot_gc_reg" localSheetId="3">#REF!</definedName>
    <definedName name="val_tot_gc_reg" localSheetId="2">#REF!</definedName>
    <definedName name="val_tot_gc_reg" localSheetId="1">#REF!</definedName>
    <definedName name="val_tot_gc_reg">#REF!</definedName>
    <definedName name="val_tot_ge_reg" localSheetId="4">#REF!</definedName>
    <definedName name="val_tot_ge_reg" localSheetId="3">#REF!</definedName>
    <definedName name="val_tot_ge_reg" localSheetId="2">#REF!</definedName>
    <definedName name="val_tot_ge_reg" localSheetId="1">#REF!</definedName>
    <definedName name="val_tot_ge_reg">#REF!</definedName>
    <definedName name="val_tot_ge_term" localSheetId="4">#REF!</definedName>
    <definedName name="val_tot_ge_term" localSheetId="3">#REF!</definedName>
    <definedName name="val_tot_ge_term" localSheetId="2">#REF!</definedName>
    <definedName name="val_tot_ge_term" localSheetId="1">#REF!</definedName>
    <definedName name="val_tot_ge_term">#REF!</definedName>
    <definedName name="val_tot_pa_reg" localSheetId="4">#REF!</definedName>
    <definedName name="val_tot_pa_reg" localSheetId="3">#REF!</definedName>
    <definedName name="val_tot_pa_reg" localSheetId="2">#REF!</definedName>
    <definedName name="val_tot_pa_reg" localSheetId="1">#REF!</definedName>
    <definedName name="val_tot_pa_reg">#REF!</definedName>
    <definedName name="val_tot_pi_reg" localSheetId="4">#REF!</definedName>
    <definedName name="val_tot_pi_reg" localSheetId="3">#REF!</definedName>
    <definedName name="val_tot_pi_reg" localSheetId="2">#REF!</definedName>
    <definedName name="val_tot_pi_reg" localSheetId="1">#REF!</definedName>
    <definedName name="val_tot_pi_reg">#REF!</definedName>
    <definedName name="val_tot_ps_reg" localSheetId="4">#REF!</definedName>
    <definedName name="val_tot_ps_reg" localSheetId="3">#REF!</definedName>
    <definedName name="val_tot_ps_reg" localSheetId="2">#REF!</definedName>
    <definedName name="val_tot_ps_reg" localSheetId="1">#REF!</definedName>
    <definedName name="val_tot_ps_reg">#REF!</definedName>
    <definedName name="val_tot_ps_reg_var" localSheetId="4">#REF!</definedName>
    <definedName name="val_tot_ps_reg_var" localSheetId="3">#REF!</definedName>
    <definedName name="val_tot_ps_reg_var" localSheetId="2">#REF!</definedName>
    <definedName name="val_tot_ps_reg_var" localSheetId="1">#REF!</definedName>
    <definedName name="val_tot_ps_reg_var">#REF!</definedName>
    <definedName name="ValData">#N/A</definedName>
    <definedName name="Valdata2">#N/A</definedName>
    <definedName name="VARIAZIONE">[17]Codifiche!$M$2:$M$18</definedName>
    <definedName name="verifica" localSheetId="4">#REF!</definedName>
    <definedName name="verifica" localSheetId="3">#REF!</definedName>
    <definedName name="verifica" localSheetId="2">#REF!</definedName>
    <definedName name="verifica" localSheetId="5">#REF!</definedName>
    <definedName name="verifica" localSheetId="1">#REF!</definedName>
    <definedName name="verifica">#REF!</definedName>
    <definedName name="verifica_1">"#REF!"</definedName>
    <definedName name="WWWWW">"#REF!"</definedName>
    <definedName name="x" localSheetId="4">#REF!</definedName>
    <definedName name="x" localSheetId="3">#REF!</definedName>
    <definedName name="x" localSheetId="2">#REF!</definedName>
    <definedName name="x" localSheetId="5">#REF!</definedName>
    <definedName name="x" localSheetId="1">#REF!</definedName>
    <definedName name="x">#REF!</definedName>
    <definedName name="zxxx" localSheetId="4">#REF!</definedName>
    <definedName name="zxxx" localSheetId="3">#REF!</definedName>
    <definedName name="zxxx" localSheetId="2">#REF!</definedName>
    <definedName name="zxxx" localSheetId="5">#REF!</definedName>
    <definedName name="zxxx" localSheetId="1">#REF!</definedName>
    <definedName name="zxxx">#REF!</definedName>
  </definedNames>
  <calcPr calcId="125725"/>
</workbook>
</file>

<file path=xl/calcChain.xml><?xml version="1.0" encoding="utf-8"?>
<calcChain xmlns="http://schemas.openxmlformats.org/spreadsheetml/2006/main">
  <c r="F38" i="1"/>
  <c r="F39"/>
  <c r="F88"/>
  <c r="F90"/>
  <c r="F91"/>
  <c r="F95"/>
  <c r="F96"/>
  <c r="F100"/>
  <c r="F101"/>
  <c r="F109"/>
  <c r="F111"/>
  <c r="F112"/>
  <c r="F121"/>
  <c r="B34" i="23" l="1"/>
  <c r="F34"/>
  <c r="B28"/>
  <c r="K53" i="20"/>
  <c r="G16" i="19"/>
  <c r="H61"/>
  <c r="G65"/>
  <c r="G49"/>
  <c r="E61" l="1"/>
  <c r="E60"/>
  <c r="H88" i="22" l="1"/>
  <c r="H87"/>
  <c r="H86"/>
  <c r="H85"/>
  <c r="H84"/>
  <c r="H83"/>
  <c r="H79"/>
  <c r="H78"/>
  <c r="H75"/>
  <c r="H74"/>
  <c r="H70"/>
  <c r="H69"/>
  <c r="H68"/>
  <c r="H67"/>
  <c r="H66"/>
  <c r="H65"/>
  <c r="H64"/>
  <c r="H63"/>
  <c r="H62"/>
  <c r="H61"/>
  <c r="G72" i="21"/>
  <c r="G71"/>
  <c r="G70"/>
  <c r="G69"/>
  <c r="G68"/>
  <c r="G67"/>
  <c r="G66"/>
  <c r="G65"/>
  <c r="G64"/>
  <c r="G63"/>
  <c r="G92" i="20"/>
  <c r="G91"/>
  <c r="G90"/>
  <c r="G89"/>
  <c r="G88"/>
  <c r="G87"/>
  <c r="G82"/>
  <c r="G81"/>
  <c r="G78"/>
  <c r="G77"/>
  <c r="G73"/>
  <c r="G72"/>
  <c r="G71"/>
  <c r="G70"/>
  <c r="G69"/>
  <c r="G68"/>
  <c r="G67"/>
  <c r="G66"/>
  <c r="G65"/>
  <c r="G64"/>
  <c r="K111" i="19"/>
  <c r="K110"/>
  <c r="K109"/>
  <c r="K108"/>
  <c r="K107"/>
  <c r="K106"/>
  <c r="K105"/>
  <c r="K104"/>
  <c r="K100"/>
  <c r="K99"/>
  <c r="K96"/>
  <c r="K95"/>
  <c r="K94"/>
  <c r="K93"/>
  <c r="K92"/>
  <c r="K91"/>
  <c r="K90"/>
  <c r="K89"/>
  <c r="K88"/>
  <c r="K87"/>
  <c r="K97" l="1"/>
  <c r="L97" s="1"/>
  <c r="G93" i="20"/>
  <c r="H93" s="1"/>
  <c r="H80" i="22"/>
  <c r="H89"/>
  <c r="I89" s="1"/>
  <c r="G79" i="20"/>
  <c r="H71" i="22"/>
  <c r="I71" s="1"/>
  <c r="K112" i="19"/>
  <c r="L112" s="1"/>
  <c r="K101"/>
  <c r="L101" s="1"/>
  <c r="G74" i="20"/>
  <c r="H74" s="1"/>
  <c r="G73" i="21"/>
  <c r="H73" s="1"/>
  <c r="H76" i="22"/>
  <c r="I80" s="1"/>
  <c r="G83" i="20"/>
  <c r="H84" l="1"/>
  <c r="F28" i="23"/>
  <c r="I16" i="21" l="1"/>
  <c r="C11" i="23" l="1"/>
  <c r="C10"/>
  <c r="C8"/>
  <c r="C7"/>
  <c r="B23"/>
  <c r="B22"/>
  <c r="B21"/>
  <c r="B20"/>
  <c r="B19"/>
  <c r="B18"/>
  <c r="B17"/>
  <c r="B16"/>
  <c r="B15"/>
  <c r="B14"/>
  <c r="B13"/>
  <c r="B9"/>
  <c r="B6"/>
  <c r="B5"/>
  <c r="B4"/>
  <c r="B3"/>
  <c r="B2"/>
  <c r="G11"/>
  <c r="G10"/>
  <c r="G8"/>
  <c r="G7"/>
  <c r="F70" i="22"/>
  <c r="F69"/>
  <c r="F68"/>
  <c r="F67"/>
  <c r="F66"/>
  <c r="F65"/>
  <c r="F64"/>
  <c r="F63"/>
  <c r="F62"/>
  <c r="F61"/>
  <c r="C88"/>
  <c r="C87"/>
  <c r="C86"/>
  <c r="C85"/>
  <c r="C84"/>
  <c r="C83"/>
  <c r="C79"/>
  <c r="C78"/>
  <c r="C75"/>
  <c r="C74"/>
  <c r="C70"/>
  <c r="C69"/>
  <c r="C68"/>
  <c r="C67"/>
  <c r="C66"/>
  <c r="C65"/>
  <c r="C64"/>
  <c r="C63"/>
  <c r="C62"/>
  <c r="C61"/>
  <c r="K45"/>
  <c r="K44"/>
  <c r="C45"/>
  <c r="C44"/>
  <c r="C18"/>
  <c r="C16"/>
  <c r="K13"/>
  <c r="C13"/>
  <c r="K12"/>
  <c r="C12"/>
  <c r="K11"/>
  <c r="C11"/>
  <c r="K9"/>
  <c r="C9"/>
  <c r="C10"/>
  <c r="C8"/>
  <c r="C25" i="23" l="1"/>
  <c r="B25"/>
  <c r="C43" i="22"/>
  <c r="C42"/>
  <c r="C41"/>
  <c r="C40"/>
  <c r="C31"/>
  <c r="C30"/>
  <c r="C27"/>
  <c r="C26"/>
  <c r="C7"/>
  <c r="C6"/>
  <c r="C5"/>
  <c r="C4"/>
  <c r="K43"/>
  <c r="K42"/>
  <c r="K41"/>
  <c r="K40"/>
  <c r="K31"/>
  <c r="K30"/>
  <c r="K27"/>
  <c r="K26"/>
  <c r="K7"/>
  <c r="K6"/>
  <c r="K5"/>
  <c r="J45"/>
  <c r="J44"/>
  <c r="J43"/>
  <c r="J42"/>
  <c r="J41"/>
  <c r="J40"/>
  <c r="J31"/>
  <c r="J30"/>
  <c r="J27"/>
  <c r="J26"/>
  <c r="J13"/>
  <c r="J12"/>
  <c r="J11"/>
  <c r="J10"/>
  <c r="J9"/>
  <c r="J8"/>
  <c r="J7"/>
  <c r="J6"/>
  <c r="J5"/>
  <c r="J4"/>
  <c r="C72" i="21"/>
  <c r="C71"/>
  <c r="C70"/>
  <c r="C69"/>
  <c r="C68"/>
  <c r="C67"/>
  <c r="C66"/>
  <c r="C65"/>
  <c r="C64"/>
  <c r="C63"/>
  <c r="V12"/>
  <c r="C13"/>
  <c r="C12"/>
  <c r="V11"/>
  <c r="C11"/>
  <c r="V10"/>
  <c r="C10"/>
  <c r="V9"/>
  <c r="C9"/>
  <c r="V8"/>
  <c r="C8"/>
  <c r="C7"/>
  <c r="C6"/>
  <c r="C5"/>
  <c r="V13"/>
  <c r="V7"/>
  <c r="V6"/>
  <c r="V5"/>
  <c r="V4"/>
  <c r="C4"/>
  <c r="U13"/>
  <c r="U12"/>
  <c r="U11"/>
  <c r="U10"/>
  <c r="U9"/>
  <c r="U8"/>
  <c r="U7"/>
  <c r="U6"/>
  <c r="U5"/>
  <c r="U4"/>
  <c r="C111" i="19"/>
  <c r="C110"/>
  <c r="C109"/>
  <c r="C108"/>
  <c r="C107"/>
  <c r="C106"/>
  <c r="C105"/>
  <c r="C104"/>
  <c r="C100"/>
  <c r="C99"/>
  <c r="C96"/>
  <c r="C95"/>
  <c r="C94"/>
  <c r="C93"/>
  <c r="C92"/>
  <c r="C91"/>
  <c r="C90"/>
  <c r="C89"/>
  <c r="C88"/>
  <c r="C87"/>
  <c r="C92" i="20"/>
  <c r="C91"/>
  <c r="C90"/>
  <c r="C89"/>
  <c r="C88"/>
  <c r="C87"/>
  <c r="C82"/>
  <c r="C81"/>
  <c r="C78"/>
  <c r="C77"/>
  <c r="C73"/>
  <c r="C72"/>
  <c r="C71"/>
  <c r="C70"/>
  <c r="C69"/>
  <c r="C68"/>
  <c r="C67"/>
  <c r="C66"/>
  <c r="C65"/>
  <c r="C64"/>
  <c r="C49"/>
  <c r="C48"/>
  <c r="V47"/>
  <c r="C47"/>
  <c r="V46"/>
  <c r="C46"/>
  <c r="V45"/>
  <c r="V44"/>
  <c r="C45"/>
  <c r="C44"/>
  <c r="V31"/>
  <c r="V30"/>
  <c r="C31"/>
  <c r="C30"/>
  <c r="C25"/>
  <c r="V25"/>
  <c r="V24"/>
  <c r="C24"/>
  <c r="C13"/>
  <c r="V13"/>
  <c r="V12"/>
  <c r="C12"/>
  <c r="V11"/>
  <c r="C11"/>
  <c r="V10"/>
  <c r="C10"/>
  <c r="C7"/>
  <c r="C6"/>
  <c r="V9"/>
  <c r="C9"/>
  <c r="V8"/>
  <c r="C8"/>
  <c r="C5"/>
  <c r="C4"/>
  <c r="V7"/>
  <c r="V6"/>
  <c r="V5"/>
  <c r="V4"/>
  <c r="U49"/>
  <c r="U48"/>
  <c r="U47"/>
  <c r="U46"/>
  <c r="U45"/>
  <c r="U44"/>
  <c r="U31"/>
  <c r="U30"/>
  <c r="U25"/>
  <c r="U24"/>
  <c r="U13"/>
  <c r="U12"/>
  <c r="U11"/>
  <c r="U10"/>
  <c r="U9"/>
  <c r="U8"/>
  <c r="U7"/>
  <c r="U6"/>
  <c r="U5"/>
  <c r="U4"/>
  <c r="E49"/>
  <c r="E48"/>
  <c r="E59" i="19"/>
  <c r="E43" i="22" s="1"/>
  <c r="E58" i="19"/>
  <c r="E46" i="20" s="1"/>
  <c r="E57" i="19"/>
  <c r="E45" i="20" s="1"/>
  <c r="E56" i="19"/>
  <c r="E44" i="20" s="1"/>
  <c r="E44" i="19"/>
  <c r="E31" i="22" s="1"/>
  <c r="E43" i="19"/>
  <c r="E30" i="22" s="1"/>
  <c r="E38" i="19"/>
  <c r="E25" i="20" s="1"/>
  <c r="E37" i="19"/>
  <c r="E24" i="20" s="1"/>
  <c r="E13" i="19"/>
  <c r="E13" i="22" s="1"/>
  <c r="E12" i="19"/>
  <c r="E12" i="22" s="1"/>
  <c r="E11" i="19"/>
  <c r="E11" i="20" s="1"/>
  <c r="E10" i="19"/>
  <c r="E10" i="20" s="1"/>
  <c r="E9" i="19"/>
  <c r="E9" i="22" s="1"/>
  <c r="E8" i="19"/>
  <c r="E8" i="22" s="1"/>
  <c r="E7" i="19"/>
  <c r="E7" i="20" s="1"/>
  <c r="E6" i="19"/>
  <c r="E6" i="20" s="1"/>
  <c r="E5" i="19"/>
  <c r="E5" i="22" s="1"/>
  <c r="E4" i="19"/>
  <c r="E4" i="22" s="1"/>
  <c r="E12" i="20" l="1"/>
  <c r="E4"/>
  <c r="B30" i="23"/>
  <c r="D25"/>
  <c r="C74" i="20"/>
  <c r="E13"/>
  <c r="E5"/>
  <c r="E8"/>
  <c r="E30"/>
  <c r="E9"/>
  <c r="E31"/>
  <c r="E47"/>
  <c r="E4" i="21"/>
  <c r="E8"/>
  <c r="E12"/>
  <c r="E42" i="22"/>
  <c r="E7" i="21"/>
  <c r="E11"/>
  <c r="E7" i="22"/>
  <c r="E11"/>
  <c r="E27"/>
  <c r="E41"/>
  <c r="E45"/>
  <c r="E6" i="21"/>
  <c r="E10"/>
  <c r="E6" i="22"/>
  <c r="E10"/>
  <c r="E26"/>
  <c r="E40"/>
  <c r="E44"/>
  <c r="E5" i="21"/>
  <c r="E9"/>
  <c r="E13"/>
  <c r="G25" i="23" l="1"/>
  <c r="C89" i="22"/>
  <c r="D89" s="1"/>
  <c r="C80"/>
  <c r="C76"/>
  <c r="AJ73"/>
  <c r="AG73"/>
  <c r="AM39" s="1"/>
  <c r="F71"/>
  <c r="G71" s="1"/>
  <c r="C71"/>
  <c r="G50"/>
  <c r="AE46"/>
  <c r="AD46"/>
  <c r="S41"/>
  <c r="T39" s="1"/>
  <c r="S53" s="1"/>
  <c r="K46"/>
  <c r="J46"/>
  <c r="E46"/>
  <c r="C46"/>
  <c r="D41" s="1"/>
  <c r="AO39"/>
  <c r="AG39"/>
  <c r="AG44" s="1"/>
  <c r="Y37"/>
  <c r="T37"/>
  <c r="S51" s="1"/>
  <c r="T51" s="1"/>
  <c r="K32"/>
  <c r="G32"/>
  <c r="G28" s="1"/>
  <c r="J32"/>
  <c r="C32"/>
  <c r="D31" s="1"/>
  <c r="AO29"/>
  <c r="AO26" s="1"/>
  <c r="AO30" s="1"/>
  <c r="AM29"/>
  <c r="AM26" s="1"/>
  <c r="AM30" s="1"/>
  <c r="AJ29"/>
  <c r="AJ26" s="1"/>
  <c r="AJ30" s="1"/>
  <c r="T29"/>
  <c r="S50" s="1"/>
  <c r="C28"/>
  <c r="D27" s="1"/>
  <c r="Y27"/>
  <c r="AG26"/>
  <c r="AG30" s="1"/>
  <c r="AG46" s="1"/>
  <c r="AE26"/>
  <c r="AE52" s="1"/>
  <c r="AD26"/>
  <c r="AD52" s="1"/>
  <c r="T26"/>
  <c r="S52" s="1"/>
  <c r="K28"/>
  <c r="J28"/>
  <c r="E28"/>
  <c r="I14"/>
  <c r="G14"/>
  <c r="G19" s="1"/>
  <c r="J14"/>
  <c r="E14"/>
  <c r="F6" s="1"/>
  <c r="O64" i="21"/>
  <c r="N64"/>
  <c r="P63"/>
  <c r="C73"/>
  <c r="P62"/>
  <c r="P64" s="1"/>
  <c r="P66" s="1"/>
  <c r="P59"/>
  <c r="M59"/>
  <c r="K53"/>
  <c r="K56" s="1"/>
  <c r="V50"/>
  <c r="U50"/>
  <c r="L50"/>
  <c r="Q49"/>
  <c r="E49"/>
  <c r="C49"/>
  <c r="B49"/>
  <c r="Q48"/>
  <c r="E48"/>
  <c r="C48"/>
  <c r="B48"/>
  <c r="Q47"/>
  <c r="E47"/>
  <c r="C47"/>
  <c r="B47"/>
  <c r="Q46"/>
  <c r="E46"/>
  <c r="C46"/>
  <c r="B46"/>
  <c r="Q45"/>
  <c r="E45"/>
  <c r="C45"/>
  <c r="B45"/>
  <c r="Q44"/>
  <c r="Q50" s="1"/>
  <c r="E44"/>
  <c r="E50" s="1"/>
  <c r="C44"/>
  <c r="C50" s="1"/>
  <c r="B44"/>
  <c r="B50" s="1"/>
  <c r="I37"/>
  <c r="I35"/>
  <c r="V32"/>
  <c r="U32"/>
  <c r="O32"/>
  <c r="N32"/>
  <c r="L32"/>
  <c r="I32"/>
  <c r="Q31"/>
  <c r="E31"/>
  <c r="C31"/>
  <c r="B31"/>
  <c r="Q30"/>
  <c r="E30"/>
  <c r="C30"/>
  <c r="C32" s="1"/>
  <c r="B30"/>
  <c r="B32" s="1"/>
  <c r="V26"/>
  <c r="U26"/>
  <c r="L26"/>
  <c r="I26"/>
  <c r="Q25"/>
  <c r="E25"/>
  <c r="C25"/>
  <c r="B25"/>
  <c r="Q24"/>
  <c r="Q32" s="1"/>
  <c r="E24"/>
  <c r="E26" s="1"/>
  <c r="C24"/>
  <c r="C26" s="1"/>
  <c r="B24"/>
  <c r="B26" s="1"/>
  <c r="I20"/>
  <c r="S14"/>
  <c r="O14"/>
  <c r="O59" s="1"/>
  <c r="O68" s="1"/>
  <c r="N14"/>
  <c r="L14"/>
  <c r="Q13"/>
  <c r="Q12"/>
  <c r="G11"/>
  <c r="G10"/>
  <c r="Q9"/>
  <c r="G9"/>
  <c r="Q8"/>
  <c r="G8"/>
  <c r="Q7"/>
  <c r="G7"/>
  <c r="Q6"/>
  <c r="G6"/>
  <c r="Q5"/>
  <c r="G5"/>
  <c r="V14"/>
  <c r="U14"/>
  <c r="Q4"/>
  <c r="G4"/>
  <c r="C93" i="20"/>
  <c r="C83"/>
  <c r="C79"/>
  <c r="O65"/>
  <c r="N65"/>
  <c r="P64"/>
  <c r="P63"/>
  <c r="P60"/>
  <c r="M60"/>
  <c r="V53"/>
  <c r="K57"/>
  <c r="L50"/>
  <c r="Q49"/>
  <c r="Q48"/>
  <c r="Q47"/>
  <c r="Q46"/>
  <c r="Q45"/>
  <c r="U50"/>
  <c r="Q44"/>
  <c r="C50"/>
  <c r="V38"/>
  <c r="I37"/>
  <c r="K36"/>
  <c r="J36"/>
  <c r="I36"/>
  <c r="I35"/>
  <c r="J35" s="1"/>
  <c r="F35"/>
  <c r="O32"/>
  <c r="N32"/>
  <c r="L32"/>
  <c r="Q31"/>
  <c r="E32"/>
  <c r="F30" s="1"/>
  <c r="I30" s="1"/>
  <c r="K30" s="1"/>
  <c r="V32"/>
  <c r="W32" s="1"/>
  <c r="U32"/>
  <c r="Q30"/>
  <c r="C32"/>
  <c r="D31" s="1"/>
  <c r="L26"/>
  <c r="V26"/>
  <c r="Q25"/>
  <c r="U26"/>
  <c r="Q24"/>
  <c r="E26"/>
  <c r="C26"/>
  <c r="V19"/>
  <c r="I16"/>
  <c r="I20" s="1"/>
  <c r="D74" s="1"/>
  <c r="S14"/>
  <c r="O14"/>
  <c r="N14"/>
  <c r="N60" s="1"/>
  <c r="N69" s="1"/>
  <c r="L14"/>
  <c r="Q13"/>
  <c r="G13"/>
  <c r="Q12"/>
  <c r="G12"/>
  <c r="G11"/>
  <c r="G10"/>
  <c r="Q9"/>
  <c r="Q8"/>
  <c r="G8"/>
  <c r="Q7"/>
  <c r="G7"/>
  <c r="Q6"/>
  <c r="G6"/>
  <c r="Q5"/>
  <c r="G5"/>
  <c r="V14"/>
  <c r="U14"/>
  <c r="Q4"/>
  <c r="G4"/>
  <c r="E14"/>
  <c r="F9" s="1"/>
  <c r="C14"/>
  <c r="D8" s="1"/>
  <c r="C112" i="19"/>
  <c r="C101"/>
  <c r="C97"/>
  <c r="G67"/>
  <c r="H57"/>
  <c r="K62"/>
  <c r="J62"/>
  <c r="E62"/>
  <c r="F60" s="1"/>
  <c r="J50"/>
  <c r="J51" s="1"/>
  <c r="G50"/>
  <c r="G48" s="1"/>
  <c r="G51" s="1"/>
  <c r="G101"/>
  <c r="K48"/>
  <c r="K45"/>
  <c r="J45"/>
  <c r="G45"/>
  <c r="E45"/>
  <c r="F43" s="1"/>
  <c r="G43" s="1"/>
  <c r="H43" s="1"/>
  <c r="K39"/>
  <c r="L39" s="1"/>
  <c r="J39"/>
  <c r="E39"/>
  <c r="F37" s="1"/>
  <c r="N31"/>
  <c r="M30"/>
  <c r="O30" s="1"/>
  <c r="M29"/>
  <c r="O29" s="1"/>
  <c r="K31"/>
  <c r="O28"/>
  <c r="O27"/>
  <c r="O26"/>
  <c r="M25"/>
  <c r="O25" s="1"/>
  <c r="O24"/>
  <c r="O23"/>
  <c r="M22"/>
  <c r="O22" s="1"/>
  <c r="M21"/>
  <c r="J31"/>
  <c r="G18"/>
  <c r="N14"/>
  <c r="M13"/>
  <c r="M12"/>
  <c r="M8"/>
  <c r="M5"/>
  <c r="M4"/>
  <c r="K14"/>
  <c r="J14"/>
  <c r="O60" i="20" l="1"/>
  <c r="O69" s="1"/>
  <c r="Q14" i="21"/>
  <c r="M31" i="19"/>
  <c r="P65" i="20"/>
  <c r="P67" s="1"/>
  <c r="I38" i="21"/>
  <c r="S36" s="1"/>
  <c r="Q32" i="20"/>
  <c r="N59" i="21"/>
  <c r="N68" s="1"/>
  <c r="W26"/>
  <c r="W32"/>
  <c r="O21" i="19"/>
  <c r="H48"/>
  <c r="G39" s="1"/>
  <c r="Q14" i="20"/>
  <c r="K35"/>
  <c r="U55" i="21"/>
  <c r="U60" s="1"/>
  <c r="U58" s="1"/>
  <c r="T52" i="22"/>
  <c r="AJ37"/>
  <c r="J71" i="19"/>
  <c r="S35" i="20"/>
  <c r="T35" s="1"/>
  <c r="Q50"/>
  <c r="J35" i="21"/>
  <c r="V26" i="22"/>
  <c r="AM37"/>
  <c r="AM44" s="1"/>
  <c r="AM46" s="1"/>
  <c r="AJ39"/>
  <c r="L45" i="19"/>
  <c r="Y20" i="20"/>
  <c r="AO37" i="22"/>
  <c r="AO44" s="1"/>
  <c r="C120" i="19"/>
  <c r="D26" i="22"/>
  <c r="D28" s="1"/>
  <c r="F10"/>
  <c r="D5" i="20"/>
  <c r="F61" i="19"/>
  <c r="F38"/>
  <c r="F39" s="1"/>
  <c r="S54" i="22"/>
  <c r="T50"/>
  <c r="D45"/>
  <c r="D43"/>
  <c r="D40"/>
  <c r="D46" s="1"/>
  <c r="D44"/>
  <c r="F43"/>
  <c r="G43" s="1"/>
  <c r="H43" s="1"/>
  <c r="F5"/>
  <c r="F9"/>
  <c r="AO46"/>
  <c r="F42"/>
  <c r="G42" s="1"/>
  <c r="H42" s="1"/>
  <c r="F12"/>
  <c r="F8"/>
  <c r="F4"/>
  <c r="F13"/>
  <c r="F27"/>
  <c r="G27" s="1"/>
  <c r="H27" s="1"/>
  <c r="D42"/>
  <c r="F45"/>
  <c r="G45" s="1"/>
  <c r="H45" s="1"/>
  <c r="F7"/>
  <c r="F11"/>
  <c r="J53"/>
  <c r="F41"/>
  <c r="G41" s="1"/>
  <c r="H41" s="1"/>
  <c r="F44"/>
  <c r="G44" s="1"/>
  <c r="H44" s="1"/>
  <c r="V29"/>
  <c r="D30"/>
  <c r="E32"/>
  <c r="F31" s="1"/>
  <c r="G31" s="1"/>
  <c r="H31" s="1"/>
  <c r="V39"/>
  <c r="V52" s="1"/>
  <c r="T30"/>
  <c r="T46" s="1"/>
  <c r="T44"/>
  <c r="C14"/>
  <c r="D7" s="1"/>
  <c r="G7" s="1"/>
  <c r="H7" s="1"/>
  <c r="V37"/>
  <c r="F26"/>
  <c r="F40"/>
  <c r="D31" i="21"/>
  <c r="D30"/>
  <c r="D73"/>
  <c r="J11"/>
  <c r="F25"/>
  <c r="I25" s="1"/>
  <c r="K25" s="1"/>
  <c r="C35"/>
  <c r="D25"/>
  <c r="D24"/>
  <c r="F45"/>
  <c r="I45" s="1"/>
  <c r="K45" s="1"/>
  <c r="F46"/>
  <c r="I46" s="1"/>
  <c r="K46" s="1"/>
  <c r="F47"/>
  <c r="I47" s="1"/>
  <c r="K47" s="1"/>
  <c r="F48"/>
  <c r="I48" s="1"/>
  <c r="K48" s="1"/>
  <c r="F49"/>
  <c r="I49" s="1"/>
  <c r="K49" s="1"/>
  <c r="J13"/>
  <c r="J12"/>
  <c r="J10"/>
  <c r="D49"/>
  <c r="D48"/>
  <c r="D46"/>
  <c r="D45"/>
  <c r="D47"/>
  <c r="D44"/>
  <c r="E14"/>
  <c r="F5" s="1"/>
  <c r="K36"/>
  <c r="W50"/>
  <c r="J4"/>
  <c r="J5"/>
  <c r="J6"/>
  <c r="J7"/>
  <c r="J8"/>
  <c r="J9"/>
  <c r="E32"/>
  <c r="F31" s="1"/>
  <c r="I31" s="1"/>
  <c r="K31" s="1"/>
  <c r="J36"/>
  <c r="G12"/>
  <c r="G13"/>
  <c r="C14"/>
  <c r="D4" s="1"/>
  <c r="F24"/>
  <c r="F44"/>
  <c r="S35"/>
  <c r="C35" i="20"/>
  <c r="D24"/>
  <c r="D25"/>
  <c r="D46"/>
  <c r="D93"/>
  <c r="F8"/>
  <c r="F4"/>
  <c r="F13"/>
  <c r="F7"/>
  <c r="D13"/>
  <c r="D45"/>
  <c r="D47"/>
  <c r="D49"/>
  <c r="F25"/>
  <c r="I25" s="1"/>
  <c r="K25" s="1"/>
  <c r="F24"/>
  <c r="D12"/>
  <c r="D6"/>
  <c r="D9"/>
  <c r="V34"/>
  <c r="W26"/>
  <c r="D48"/>
  <c r="U56"/>
  <c r="F5"/>
  <c r="D7"/>
  <c r="D4"/>
  <c r="F6"/>
  <c r="F12"/>
  <c r="D30"/>
  <c r="F31"/>
  <c r="I31" s="1"/>
  <c r="K31" s="1"/>
  <c r="K32" s="1"/>
  <c r="S36"/>
  <c r="T36" s="1"/>
  <c r="E50"/>
  <c r="F47" s="1"/>
  <c r="I47" s="1"/>
  <c r="K47" s="1"/>
  <c r="D44"/>
  <c r="G9"/>
  <c r="J32" i="19"/>
  <c r="D97"/>
  <c r="O31"/>
  <c r="F57"/>
  <c r="F58"/>
  <c r="F59"/>
  <c r="F44"/>
  <c r="G44" s="1"/>
  <c r="M14"/>
  <c r="L8" s="1"/>
  <c r="F56"/>
  <c r="E14"/>
  <c r="F6" s="1"/>
  <c r="T54" i="22" l="1"/>
  <c r="H44" i="19"/>
  <c r="H45" s="1"/>
  <c r="K35" i="21"/>
  <c r="T35" s="1"/>
  <c r="AJ44" i="22"/>
  <c r="AJ46" s="1"/>
  <c r="L4" i="19"/>
  <c r="F14" i="20"/>
  <c r="E53" i="22"/>
  <c r="F30"/>
  <c r="G30" s="1"/>
  <c r="H30" s="1"/>
  <c r="H32" s="1"/>
  <c r="D26" i="21"/>
  <c r="D5" i="22"/>
  <c r="G5" s="1"/>
  <c r="H5" s="1"/>
  <c r="D8"/>
  <c r="G8" s="1"/>
  <c r="H8" s="1"/>
  <c r="D6" i="21"/>
  <c r="D26" i="20"/>
  <c r="F48"/>
  <c r="I48" s="1"/>
  <c r="K48" s="1"/>
  <c r="F45"/>
  <c r="I45" s="1"/>
  <c r="K45" s="1"/>
  <c r="F46"/>
  <c r="I46" s="1"/>
  <c r="K46" s="1"/>
  <c r="F8" i="19"/>
  <c r="F62"/>
  <c r="V50" i="22"/>
  <c r="AA29"/>
  <c r="AB37"/>
  <c r="AD37"/>
  <c r="V51"/>
  <c r="V44"/>
  <c r="AA37"/>
  <c r="F46"/>
  <c r="G40"/>
  <c r="H40" s="1"/>
  <c r="H46" s="1"/>
  <c r="V30"/>
  <c r="V46" s="1"/>
  <c r="D9"/>
  <c r="G9" s="1"/>
  <c r="H9" s="1"/>
  <c r="F14"/>
  <c r="F28"/>
  <c r="G26"/>
  <c r="H26" s="1"/>
  <c r="H28" s="1"/>
  <c r="D10"/>
  <c r="G10" s="1"/>
  <c r="H10" s="1"/>
  <c r="D6"/>
  <c r="G6" s="1"/>
  <c r="H6" s="1"/>
  <c r="D12"/>
  <c r="G12" s="1"/>
  <c r="H12" s="1"/>
  <c r="D4"/>
  <c r="G4" s="1"/>
  <c r="H4" s="1"/>
  <c r="D13"/>
  <c r="G13" s="1"/>
  <c r="H13" s="1"/>
  <c r="D11"/>
  <c r="G11" s="1"/>
  <c r="H11" s="1"/>
  <c r="F30" i="21"/>
  <c r="I30" s="1"/>
  <c r="K30" s="1"/>
  <c r="K32" s="1"/>
  <c r="F9"/>
  <c r="F8"/>
  <c r="F7"/>
  <c r="G14"/>
  <c r="H12" s="1"/>
  <c r="I12" s="1"/>
  <c r="T36"/>
  <c r="D7"/>
  <c r="D50"/>
  <c r="D8"/>
  <c r="D9"/>
  <c r="F50"/>
  <c r="I44"/>
  <c r="K44" s="1"/>
  <c r="K50" s="1"/>
  <c r="D13"/>
  <c r="D12"/>
  <c r="F26"/>
  <c r="I24"/>
  <c r="K24" s="1"/>
  <c r="K26" s="1"/>
  <c r="F4"/>
  <c r="E55"/>
  <c r="E57" s="1"/>
  <c r="F6"/>
  <c r="F13"/>
  <c r="J14"/>
  <c r="F12"/>
  <c r="D5"/>
  <c r="I24" i="20"/>
  <c r="K24" s="1"/>
  <c r="K26" s="1"/>
  <c r="F26"/>
  <c r="T38"/>
  <c r="D84" s="1"/>
  <c r="G14"/>
  <c r="H9" s="1"/>
  <c r="I9" s="1"/>
  <c r="E56"/>
  <c r="F49"/>
  <c r="I49" s="1"/>
  <c r="K49" s="1"/>
  <c r="D50"/>
  <c r="D14"/>
  <c r="F44"/>
  <c r="F7" i="19"/>
  <c r="F4"/>
  <c r="E71"/>
  <c r="F12"/>
  <c r="F10"/>
  <c r="F5"/>
  <c r="F11"/>
  <c r="L13"/>
  <c r="L7"/>
  <c r="L5"/>
  <c r="L11"/>
  <c r="L9"/>
  <c r="L12"/>
  <c r="L10"/>
  <c r="L6"/>
  <c r="F9"/>
  <c r="F13"/>
  <c r="K10" i="22"/>
  <c r="K8"/>
  <c r="K4"/>
  <c r="T38" i="21" l="1"/>
  <c r="H14" i="22"/>
  <c r="K14"/>
  <c r="L14" i="19"/>
  <c r="H30" s="1"/>
  <c r="V54" i="22"/>
  <c r="Y54" s="1"/>
  <c r="H13" i="21"/>
  <c r="I13" s="1"/>
  <c r="D80" i="22"/>
  <c r="D14" i="21"/>
  <c r="AA50" i="22"/>
  <c r="AB29"/>
  <c r="AA26"/>
  <c r="AA51"/>
  <c r="AA39"/>
  <c r="AB51"/>
  <c r="AB39"/>
  <c r="D14"/>
  <c r="AD51"/>
  <c r="AD39"/>
  <c r="AD50" s="1"/>
  <c r="AE37"/>
  <c r="H14" i="21"/>
  <c r="H11"/>
  <c r="I11" s="1"/>
  <c r="H6"/>
  <c r="I6" s="1"/>
  <c r="H10"/>
  <c r="I10" s="1"/>
  <c r="H4"/>
  <c r="I4" s="1"/>
  <c r="H9"/>
  <c r="I9" s="1"/>
  <c r="H7"/>
  <c r="I7" s="1"/>
  <c r="H8"/>
  <c r="I8" s="1"/>
  <c r="H5"/>
  <c r="I5" s="1"/>
  <c r="F14"/>
  <c r="F50" i="20"/>
  <c r="I44"/>
  <c r="K44" s="1"/>
  <c r="K50" s="1"/>
  <c r="H14"/>
  <c r="H11"/>
  <c r="I11" s="1"/>
  <c r="H5"/>
  <c r="I5" s="1"/>
  <c r="H13"/>
  <c r="I13" s="1"/>
  <c r="H12"/>
  <c r="I12" s="1"/>
  <c r="H7"/>
  <c r="I7" s="1"/>
  <c r="H8"/>
  <c r="I8" s="1"/>
  <c r="H6"/>
  <c r="I6" s="1"/>
  <c r="H4"/>
  <c r="I4" s="1"/>
  <c r="H10"/>
  <c r="I10" s="1"/>
  <c r="G22" i="19"/>
  <c r="F14"/>
  <c r="H22" l="1"/>
  <c r="H23"/>
  <c r="H28"/>
  <c r="G24"/>
  <c r="G26"/>
  <c r="G30"/>
  <c r="H25"/>
  <c r="H26"/>
  <c r="G28"/>
  <c r="H29"/>
  <c r="H24"/>
  <c r="H21"/>
  <c r="H31" s="1"/>
  <c r="G23"/>
  <c r="G21"/>
  <c r="V49" i="20"/>
  <c r="G29" i="19"/>
  <c r="G27"/>
  <c r="H27"/>
  <c r="G25"/>
  <c r="AD54" i="22"/>
  <c r="AA52"/>
  <c r="AA54" s="1"/>
  <c r="H15"/>
  <c r="D71"/>
  <c r="AB26"/>
  <c r="AB52" s="1"/>
  <c r="AB50"/>
  <c r="AE51"/>
  <c r="AE39"/>
  <c r="AE50" s="1"/>
  <c r="AE54" l="1"/>
  <c r="G31" i="19"/>
  <c r="G32" s="1"/>
  <c r="V48" i="20"/>
  <c r="V50" s="1"/>
  <c r="W50" s="1"/>
  <c r="AB54" i="22"/>
  <c r="F23" i="23" l="1"/>
  <c r="F22"/>
  <c r="F21"/>
  <c r="F20"/>
  <c r="F19"/>
  <c r="F18"/>
  <c r="F15"/>
  <c r="F14"/>
  <c r="F13"/>
  <c r="F9"/>
  <c r="F6"/>
  <c r="F5"/>
  <c r="F4"/>
  <c r="F3"/>
  <c r="F2"/>
  <c r="F17" l="1"/>
  <c r="F16" l="1"/>
  <c r="F25" s="1"/>
  <c r="H25" s="1"/>
  <c r="C17" i="22"/>
  <c r="C19" s="1"/>
  <c r="F30" i="23" l="1"/>
  <c r="F119" i="1"/>
  <c r="F117"/>
  <c r="F116"/>
  <c r="F115"/>
  <c r="F114"/>
  <c r="F106"/>
  <c r="F98"/>
  <c r="C13" i="19"/>
  <c r="B13"/>
  <c r="B12"/>
  <c r="C61"/>
  <c r="B61"/>
  <c r="C60"/>
  <c r="B60"/>
  <c r="B11"/>
  <c r="C9"/>
  <c r="B9"/>
  <c r="C10"/>
  <c r="B10"/>
  <c r="B8"/>
  <c r="C59"/>
  <c r="B59"/>
  <c r="C58"/>
  <c r="B58"/>
  <c r="C7"/>
  <c r="B7"/>
  <c r="B6"/>
  <c r="C57"/>
  <c r="B57"/>
  <c r="C56"/>
  <c r="B56"/>
  <c r="B5"/>
  <c r="B4"/>
  <c r="C44"/>
  <c r="B44"/>
  <c r="C43"/>
  <c r="B43"/>
  <c r="C38"/>
  <c r="B38"/>
  <c r="C37"/>
  <c r="B37"/>
  <c r="F60" i="1"/>
  <c r="F103"/>
  <c r="F97"/>
  <c r="F35"/>
  <c r="F25"/>
  <c r="F24"/>
  <c r="F22"/>
  <c r="F21"/>
  <c r="F17"/>
  <c r="F16"/>
  <c r="F15"/>
  <c r="C45" i="19" l="1"/>
  <c r="D44" s="1"/>
  <c r="B25" i="20"/>
  <c r="B27" i="22"/>
  <c r="B31"/>
  <c r="B31" i="20"/>
  <c r="B7" i="21"/>
  <c r="B7" i="20"/>
  <c r="B7" i="22"/>
  <c r="B42"/>
  <c r="B46" i="20"/>
  <c r="B43" i="22"/>
  <c r="B47" i="20"/>
  <c r="B10" i="21"/>
  <c r="B10" i="20"/>
  <c r="B10" i="22"/>
  <c r="B9"/>
  <c r="B9" i="21"/>
  <c r="B9" i="20"/>
  <c r="B48"/>
  <c r="B44" i="22"/>
  <c r="B49" i="20"/>
  <c r="B45" i="22"/>
  <c r="B30"/>
  <c r="B32" s="1"/>
  <c r="B30" i="20"/>
  <c r="B32" s="1"/>
  <c r="B45" i="19"/>
  <c r="B4" i="22"/>
  <c r="B4" i="21"/>
  <c r="B4" i="20"/>
  <c r="B14" i="19"/>
  <c r="C4"/>
  <c r="B6" i="21"/>
  <c r="B6" i="20"/>
  <c r="B6" i="22"/>
  <c r="C6" i="19"/>
  <c r="B11" i="21"/>
  <c r="B11" i="20"/>
  <c r="B11" i="22"/>
  <c r="C11" i="19"/>
  <c r="B12" i="22"/>
  <c r="B12" i="21"/>
  <c r="B12" i="20"/>
  <c r="C12" i="19"/>
  <c r="B24" i="20"/>
  <c r="B26" s="1"/>
  <c r="B26" i="22"/>
  <c r="B28" s="1"/>
  <c r="B39" i="19"/>
  <c r="B5" i="22"/>
  <c r="B5" i="21"/>
  <c r="B5" i="20"/>
  <c r="B44"/>
  <c r="B40" i="22"/>
  <c r="B62" i="19"/>
  <c r="B45" i="20"/>
  <c r="B41" i="22"/>
  <c r="B8"/>
  <c r="B8" i="21"/>
  <c r="B8" i="20"/>
  <c r="B13" i="22"/>
  <c r="B13" i="21"/>
  <c r="B13" i="20"/>
  <c r="C8" i="19"/>
  <c r="C62"/>
  <c r="D56" s="1"/>
  <c r="C5"/>
  <c r="C39"/>
  <c r="D38" s="1"/>
  <c r="G38" s="1"/>
  <c r="H38" s="1"/>
  <c r="F27" i="1"/>
  <c r="F45"/>
  <c r="F49"/>
  <c r="F85"/>
  <c r="F48"/>
  <c r="F84"/>
  <c r="F77"/>
  <c r="F113"/>
  <c r="F99"/>
  <c r="F54"/>
  <c r="F52"/>
  <c r="F59"/>
  <c r="F75"/>
  <c r="F83"/>
  <c r="F19"/>
  <c r="F14"/>
  <c r="F18"/>
  <c r="F12"/>
  <c r="F51"/>
  <c r="F64"/>
  <c r="F33"/>
  <c r="F26"/>
  <c r="F81"/>
  <c r="F86"/>
  <c r="F118"/>
  <c r="F53"/>
  <c r="F80"/>
  <c r="F30"/>
  <c r="D43" i="19" l="1"/>
  <c r="F20" i="1"/>
  <c r="F23"/>
  <c r="F34"/>
  <c r="B46" i="22"/>
  <c r="B14" i="20"/>
  <c r="B50"/>
  <c r="B14" i="21"/>
  <c r="B55" s="1"/>
  <c r="B14" i="22"/>
  <c r="B71" i="19"/>
  <c r="C14"/>
  <c r="D4" s="1"/>
  <c r="G4" s="1"/>
  <c r="H4" s="1"/>
  <c r="G56"/>
  <c r="H56" s="1"/>
  <c r="D60"/>
  <c r="G60" s="1"/>
  <c r="D59"/>
  <c r="G59" s="1"/>
  <c r="D58"/>
  <c r="G58" s="1"/>
  <c r="H58" s="1"/>
  <c r="D57"/>
  <c r="G57" s="1"/>
  <c r="D61"/>
  <c r="G61" s="1"/>
  <c r="D37"/>
  <c r="D39" s="1"/>
  <c r="F63" i="1"/>
  <c r="F31"/>
  <c r="F47"/>
  <c r="F66"/>
  <c r="F62"/>
  <c r="F120"/>
  <c r="F50"/>
  <c r="F57"/>
  <c r="F32"/>
  <c r="F65"/>
  <c r="F92"/>
  <c r="F73"/>
  <c r="F69"/>
  <c r="F46"/>
  <c r="F56"/>
  <c r="F93"/>
  <c r="F78"/>
  <c r="F55"/>
  <c r="F70"/>
  <c r="F82"/>
  <c r="F79"/>
  <c r="F36"/>
  <c r="F44"/>
  <c r="F68"/>
  <c r="F42"/>
  <c r="B53" i="22" l="1"/>
  <c r="F74" i="1"/>
  <c r="F76"/>
  <c r="F11"/>
  <c r="F13"/>
  <c r="H60" i="19"/>
  <c r="H62" s="1"/>
  <c r="B56" i="20"/>
  <c r="D10" i="19"/>
  <c r="G10" s="1"/>
  <c r="D12"/>
  <c r="G12" s="1"/>
  <c r="H12" s="1"/>
  <c r="D7"/>
  <c r="G7" s="1"/>
  <c r="H7" s="1"/>
  <c r="D8"/>
  <c r="G8" s="1"/>
  <c r="D5"/>
  <c r="G5" s="1"/>
  <c r="H5" s="1"/>
  <c r="D6"/>
  <c r="G6" s="1"/>
  <c r="H6" s="1"/>
  <c r="D11"/>
  <c r="G11" s="1"/>
  <c r="D13"/>
  <c r="G13" s="1"/>
  <c r="H13" s="1"/>
  <c r="D9"/>
  <c r="G9" s="1"/>
  <c r="D62"/>
  <c r="G37"/>
  <c r="F94" i="1"/>
  <c r="F71"/>
  <c r="F61"/>
  <c r="F72"/>
  <c r="F105" l="1"/>
  <c r="F107"/>
  <c r="F43"/>
  <c r="F58"/>
  <c r="F29"/>
  <c r="F102"/>
  <c r="F104"/>
  <c r="H8" i="19"/>
  <c r="H37"/>
  <c r="H39" s="1"/>
  <c r="D101" s="1"/>
  <c r="H11"/>
  <c r="H9"/>
  <c r="H10"/>
  <c r="D14"/>
  <c r="D112"/>
  <c r="H64"/>
  <c r="F35" i="23"/>
  <c r="F36" s="1"/>
  <c r="F67" i="1"/>
  <c r="F108"/>
  <c r="F37" l="1"/>
  <c r="F28"/>
  <c r="F40"/>
  <c r="F41"/>
  <c r="H14" i="19"/>
  <c r="B35" i="23" l="1"/>
  <c r="B36" s="1"/>
  <c r="F87" i="1" l="1"/>
  <c r="F89" l="1"/>
  <c r="F122" l="1"/>
  <c r="F110"/>
  <c r="B7" i="17" l="1"/>
  <c r="B8" s="1"/>
  <c r="B9" s="1"/>
  <c r="B10" s="1"/>
  <c r="B11" s="1"/>
  <c r="B12" s="1"/>
  <c r="B13" s="1"/>
  <c r="B14" s="1"/>
  <c r="B15" s="1"/>
  <c r="B16" s="1"/>
  <c r="B17" s="1"/>
  <c r="B18" s="1"/>
  <c r="E8" l="1"/>
  <c r="G8"/>
  <c r="E9"/>
  <c r="G9"/>
  <c r="D7"/>
  <c r="E7"/>
  <c r="F7"/>
  <c r="G7"/>
  <c r="D15"/>
  <c r="E15"/>
  <c r="F15"/>
  <c r="G15"/>
  <c r="D40"/>
  <c r="E40"/>
  <c r="F40"/>
  <c r="G40"/>
  <c r="D41"/>
  <c r="E41"/>
  <c r="F41"/>
  <c r="G41"/>
  <c r="D43" l="1"/>
  <c r="G30"/>
  <c r="G43"/>
  <c r="G46"/>
  <c r="G52"/>
  <c r="G18"/>
  <c r="D52"/>
  <c r="F30"/>
  <c r="F43"/>
  <c r="F46"/>
  <c r="F52"/>
  <c r="F8"/>
  <c r="E30"/>
  <c r="E43"/>
  <c r="E46"/>
  <c r="E52"/>
  <c r="D8"/>
  <c r="G45"/>
  <c r="G55"/>
  <c r="D30"/>
  <c r="F45"/>
  <c r="F55"/>
  <c r="F9"/>
  <c r="D46"/>
  <c r="E54"/>
  <c r="E45"/>
  <c r="E55"/>
  <c r="D45"/>
  <c r="D55"/>
  <c r="D9"/>
  <c r="E14"/>
  <c r="E16"/>
  <c r="E12"/>
  <c r="E18"/>
  <c r="E17"/>
  <c r="E10"/>
  <c r="E6"/>
  <c r="G16"/>
  <c r="G12"/>
  <c r="G17"/>
  <c r="G10"/>
  <c r="G6"/>
  <c r="F17"/>
  <c r="F6"/>
  <c r="D17"/>
  <c r="D50"/>
  <c r="G49"/>
  <c r="G31"/>
  <c r="G54"/>
  <c r="E50"/>
  <c r="F31"/>
  <c r="E49"/>
  <c r="E31"/>
  <c r="E34"/>
  <c r="G34"/>
  <c r="J41"/>
  <c r="I41"/>
  <c r="H41"/>
  <c r="J40"/>
  <c r="I40"/>
  <c r="H40"/>
  <c r="J15"/>
  <c r="I15"/>
  <c r="H15"/>
  <c r="J7"/>
  <c r="I7"/>
  <c r="H7"/>
  <c r="I9"/>
  <c r="H9"/>
  <c r="D18" l="1"/>
  <c r="G48"/>
  <c r="J43"/>
  <c r="J30"/>
  <c r="D49"/>
  <c r="D54"/>
  <c r="F18"/>
  <c r="H52"/>
  <c r="H8"/>
  <c r="G39"/>
  <c r="F48"/>
  <c r="D10"/>
  <c r="D13"/>
  <c r="G13"/>
  <c r="D12"/>
  <c r="H55"/>
  <c r="I52"/>
  <c r="H45"/>
  <c r="G42"/>
  <c r="D34"/>
  <c r="F34"/>
  <c r="D6"/>
  <c r="D16"/>
  <c r="G14"/>
  <c r="F44"/>
  <c r="I55"/>
  <c r="H43"/>
  <c r="I45"/>
  <c r="H30"/>
  <c r="D39"/>
  <c r="E44"/>
  <c r="F39"/>
  <c r="D14"/>
  <c r="F14"/>
  <c r="I43"/>
  <c r="I30"/>
  <c r="D28"/>
  <c r="D31"/>
  <c r="E13"/>
  <c r="E51"/>
  <c r="G51"/>
  <c r="H46"/>
  <c r="G36"/>
  <c r="D42"/>
  <c r="E39"/>
  <c r="F42"/>
  <c r="D44"/>
  <c r="F10"/>
  <c r="F13"/>
  <c r="D51"/>
  <c r="F51"/>
  <c r="I8"/>
  <c r="I46"/>
  <c r="G44"/>
  <c r="D48"/>
  <c r="F12"/>
  <c r="E42"/>
  <c r="E48"/>
  <c r="F16"/>
  <c r="F54"/>
  <c r="F49"/>
  <c r="J9"/>
  <c r="J8"/>
  <c r="J52"/>
  <c r="J46"/>
  <c r="J45"/>
  <c r="J55"/>
  <c r="G11"/>
  <c r="I6"/>
  <c r="G37"/>
  <c r="G27"/>
  <c r="D29"/>
  <c r="F28"/>
  <c r="F29"/>
  <c r="F27"/>
  <c r="E29"/>
  <c r="F47"/>
  <c r="E28"/>
  <c r="E36"/>
  <c r="F36"/>
  <c r="G29"/>
  <c r="G26"/>
  <c r="F26"/>
  <c r="G28"/>
  <c r="G47"/>
  <c r="G50"/>
  <c r="E47"/>
  <c r="D27"/>
  <c r="D47"/>
  <c r="D26"/>
  <c r="E27"/>
  <c r="F50"/>
  <c r="G33"/>
  <c r="G32" s="1"/>
  <c r="E26"/>
  <c r="K9"/>
  <c r="I17"/>
  <c r="L9"/>
  <c r="L7"/>
  <c r="L15"/>
  <c r="J17"/>
  <c r="K40"/>
  <c r="H44"/>
  <c r="H51"/>
  <c r="I31"/>
  <c r="K41"/>
  <c r="L41"/>
  <c r="L8"/>
  <c r="H10"/>
  <c r="K7"/>
  <c r="H16"/>
  <c r="K8"/>
  <c r="K15"/>
  <c r="H12"/>
  <c r="H34"/>
  <c r="H17"/>
  <c r="H18"/>
  <c r="L40"/>
  <c r="H54"/>
  <c r="H49"/>
  <c r="J31"/>
  <c r="H31"/>
  <c r="I48" l="1"/>
  <c r="K30"/>
  <c r="D36"/>
  <c r="F25"/>
  <c r="K43"/>
  <c r="G35"/>
  <c r="G19"/>
  <c r="E38"/>
  <c r="F38"/>
  <c r="I42"/>
  <c r="I16"/>
  <c r="H42"/>
  <c r="K46"/>
  <c r="G25"/>
  <c r="D11"/>
  <c r="D19" s="1"/>
  <c r="I34"/>
  <c r="H39"/>
  <c r="I13"/>
  <c r="F37"/>
  <c r="F35" s="1"/>
  <c r="F11"/>
  <c r="F19" s="1"/>
  <c r="I54"/>
  <c r="H14"/>
  <c r="D38"/>
  <c r="I49"/>
  <c r="K45"/>
  <c r="I39"/>
  <c r="H13"/>
  <c r="D25"/>
  <c r="D37"/>
  <c r="E11"/>
  <c r="E19" s="1"/>
  <c r="I18"/>
  <c r="E33"/>
  <c r="E32" s="1"/>
  <c r="H48"/>
  <c r="L43"/>
  <c r="G53"/>
  <c r="I14"/>
  <c r="I51"/>
  <c r="K52"/>
  <c r="I10"/>
  <c r="K55"/>
  <c r="F33"/>
  <c r="F32" s="1"/>
  <c r="G38"/>
  <c r="I44"/>
  <c r="I12"/>
  <c r="E25"/>
  <c r="D33"/>
  <c r="D32" s="1"/>
  <c r="E37"/>
  <c r="E35" s="1"/>
  <c r="J14"/>
  <c r="J12"/>
  <c r="J13"/>
  <c r="J10"/>
  <c r="J16"/>
  <c r="J6"/>
  <c r="J18"/>
  <c r="L46"/>
  <c r="J42"/>
  <c r="L52"/>
  <c r="L55"/>
  <c r="J48"/>
  <c r="J54"/>
  <c r="J39"/>
  <c r="L30"/>
  <c r="J34"/>
  <c r="L45"/>
  <c r="J44"/>
  <c r="J51"/>
  <c r="J49"/>
  <c r="K44"/>
  <c r="L13"/>
  <c r="K13"/>
  <c r="H27"/>
  <c r="K39"/>
  <c r="L39"/>
  <c r="L44"/>
  <c r="J29"/>
  <c r="J33"/>
  <c r="I27"/>
  <c r="I50"/>
  <c r="L51"/>
  <c r="J50"/>
  <c r="I29"/>
  <c r="J28"/>
  <c r="J26"/>
  <c r="L31"/>
  <c r="K31"/>
  <c r="H47"/>
  <c r="H28"/>
  <c r="L16"/>
  <c r="K16"/>
  <c r="H36"/>
  <c r="K49"/>
  <c r="L49"/>
  <c r="I47"/>
  <c r="I28"/>
  <c r="K51"/>
  <c r="L42"/>
  <c r="K42"/>
  <c r="L17"/>
  <c r="K17"/>
  <c r="L34"/>
  <c r="K34"/>
  <c r="L12"/>
  <c r="K12"/>
  <c r="L10"/>
  <c r="K10"/>
  <c r="L54"/>
  <c r="K54"/>
  <c r="H6"/>
  <c r="J47"/>
  <c r="H29"/>
  <c r="J27"/>
  <c r="I26"/>
  <c r="L18"/>
  <c r="K18"/>
  <c r="H33"/>
  <c r="H32" s="1"/>
  <c r="D35" l="1"/>
  <c r="K48"/>
  <c r="H38"/>
  <c r="I38"/>
  <c r="F53"/>
  <c r="F56" s="1"/>
  <c r="F58" s="1"/>
  <c r="K14"/>
  <c r="D53"/>
  <c r="I25"/>
  <c r="J32"/>
  <c r="L38"/>
  <c r="K38"/>
  <c r="K11"/>
  <c r="H11"/>
  <c r="H19" s="1"/>
  <c r="H37"/>
  <c r="H35" s="1"/>
  <c r="E53"/>
  <c r="E56" s="1"/>
  <c r="E58" s="1"/>
  <c r="I33"/>
  <c r="I32" s="1"/>
  <c r="I37"/>
  <c r="I36"/>
  <c r="I11"/>
  <c r="I19" s="1"/>
  <c r="G56"/>
  <c r="G58" s="1"/>
  <c r="L14"/>
  <c r="J11"/>
  <c r="J19" s="1"/>
  <c r="J38"/>
  <c r="J36"/>
  <c r="J25"/>
  <c r="J37"/>
  <c r="L48"/>
  <c r="K27"/>
  <c r="L11"/>
  <c r="L47"/>
  <c r="K47"/>
  <c r="H50"/>
  <c r="K28"/>
  <c r="L28"/>
  <c r="L36"/>
  <c r="K36"/>
  <c r="L6"/>
  <c r="K6"/>
  <c r="H26"/>
  <c r="H25" s="1"/>
  <c r="L33"/>
  <c r="L32" s="1"/>
  <c r="K33"/>
  <c r="K32" s="1"/>
  <c r="L27"/>
  <c r="L29"/>
  <c r="K29"/>
  <c r="D56" l="1"/>
  <c r="D58" s="1"/>
  <c r="J53"/>
  <c r="I35"/>
  <c r="K19"/>
  <c r="K37"/>
  <c r="K35" s="1"/>
  <c r="I53"/>
  <c r="J35"/>
  <c r="L37"/>
  <c r="L35" s="1"/>
  <c r="L19"/>
  <c r="K50"/>
  <c r="L50"/>
  <c r="L26"/>
  <c r="L25" s="1"/>
  <c r="K26"/>
  <c r="K25" s="1"/>
  <c r="J56" l="1"/>
  <c r="J58" s="1"/>
  <c r="I56"/>
  <c r="I58" s="1"/>
  <c r="H53"/>
  <c r="H56" s="1"/>
  <c r="H58" s="1"/>
  <c r="K53" l="1"/>
  <c r="K56" s="1"/>
  <c r="K58" s="1"/>
  <c r="L53"/>
  <c r="L56" s="1"/>
  <c r="L58" s="1"/>
</calcChain>
</file>

<file path=xl/comments1.xml><?xml version="1.0" encoding="utf-8"?>
<comments xmlns="http://schemas.openxmlformats.org/spreadsheetml/2006/main">
  <authors>
    <author>informatico</author>
  </authors>
  <commentList>
    <comment ref="I32" authorId="0">
      <text>
        <r>
          <rPr>
            <b/>
            <sz val="9"/>
            <color indexed="81"/>
            <rFont val="Tahoma"/>
            <family val="2"/>
          </rPr>
          <t>dato fondo riportato per differenza in modo da tornare importo dato da Claudia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informatico</author>
  </authors>
  <commentList>
    <comment ref="C16" authorId="0">
      <text>
        <r>
          <rPr>
            <b/>
            <sz val="9"/>
            <color indexed="81"/>
            <rFont val="Tahoma"/>
            <family val="2"/>
          </rPr>
          <t>SENZA 63.000 X PIRAMIDE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6" authorId="0">
      <text>
        <r>
          <rPr>
            <b/>
            <sz val="9"/>
            <color indexed="81"/>
            <rFont val="Tahoma"/>
            <family val="2"/>
          </rPr>
          <t>SENZA 63.000 X PIRAMIDE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6" authorId="0">
      <text>
        <r>
          <rPr>
            <b/>
            <sz val="9"/>
            <color indexed="81"/>
            <rFont val="Tahoma"/>
            <family val="2"/>
          </rPr>
          <t>SENZA 63.000 X PIRAMIDE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E29" authorId="0">
      <text>
        <r>
          <rPr>
            <b/>
            <sz val="9"/>
            <color indexed="81"/>
            <rFont val="Tahoma"/>
            <family val="2"/>
          </rPr>
          <t>del.424- 15 09 2022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34" authorId="0">
      <text>
        <r>
          <rPr>
            <b/>
            <sz val="9"/>
            <color indexed="81"/>
            <rFont val="Tahoma"/>
            <family val="2"/>
          </rPr>
          <t>preso importo elisa</t>
        </r>
      </text>
    </comment>
  </commentList>
</comments>
</file>

<file path=xl/sharedStrings.xml><?xml version="1.0" encoding="utf-8"?>
<sst xmlns="http://schemas.openxmlformats.org/spreadsheetml/2006/main" count="741" uniqueCount="414">
  <si>
    <t>Conto  Economico</t>
  </si>
  <si>
    <t>Importi: Euro</t>
  </si>
  <si>
    <t>A)</t>
  </si>
  <si>
    <t>VALORE DELLA PRODUZIONE</t>
  </si>
  <si>
    <t>Contributi d'esercizio</t>
  </si>
  <si>
    <t>a) Contributi in conto esercizio da Regione  o Provincia Autonoma per quota F.S. regionale</t>
  </si>
  <si>
    <t>b) Contributi in c/esercizio extra fondo</t>
  </si>
  <si>
    <t>1)  Contributi da Regione o Prov. Aut. (extra fondo) vincolati</t>
  </si>
  <si>
    <t>2)  Contributi da Regione o Prov. Aut. (extra fondo) - Risorse aggiuntive da bilancio regionale a titolo di copertura LEA</t>
  </si>
  <si>
    <t>3)  Contributi da Regione o Prov. Aut. (extra fondo) - Risorse aggiuntive da bilancio regionale a titolo di copertura extra LEA</t>
  </si>
  <si>
    <t>4)  Contributi da Regione o Prov. Aut. (extra fondo) - Altro</t>
  </si>
  <si>
    <t>5)  Contributi da Aziende sanitarie pubbliche (extra fondo)</t>
  </si>
  <si>
    <t>6)  Contributi da altri soggetti pubblici</t>
  </si>
  <si>
    <t>c) Contributi in c/esercizio per ricerca</t>
  </si>
  <si>
    <t>1)  Contributi da Ministero della Salute per ricerca corrente</t>
  </si>
  <si>
    <t>2)  Contributi da Ministero della Salute per ricerca finalizzata</t>
  </si>
  <si>
    <t>3)  Contributi da Regione ed altri soggetti pubblici</t>
  </si>
  <si>
    <t>4)  Contributi da privati</t>
  </si>
  <si>
    <t>d) Contributi in c/esercizio - da privati</t>
  </si>
  <si>
    <t>Rettifiche contributi c/esercizio per destinazione ad investimenti</t>
  </si>
  <si>
    <t>Utilizzo fondi per quote inutilizzate contributi vincolati di esercizi precedenti</t>
  </si>
  <si>
    <t>Ricavi per prestazioni sanitarie e sociosanitarie a rilevanza sanitaria</t>
  </si>
  <si>
    <t>a) Ricavi per prestazioni sanitarie e sociosanitarie - ad aziende sanitarie pubbliche</t>
  </si>
  <si>
    <t>b) Ricavi per prestazioni sanitarie e sociosanitarie - intramoenia</t>
  </si>
  <si>
    <t>c) Ricavi per prestazioni sanitarie e sociosanitarie - altro</t>
  </si>
  <si>
    <t xml:space="preserve">Concorsi, recuperi e rimborsi </t>
  </si>
  <si>
    <t>Compartecipazione alla spesa per prestazioni sanitarie (ticket)</t>
  </si>
  <si>
    <t>Quote contributi in c/capitale imputata nell'esercizio</t>
  </si>
  <si>
    <t>Incrementi delle immobilizzazioni per lavori interni</t>
  </si>
  <si>
    <t>Altri ricavi e proventi</t>
  </si>
  <si>
    <t>TOTALE A)</t>
  </si>
  <si>
    <t>B)</t>
  </si>
  <si>
    <t>COSTI DELLA PRODUZIONE</t>
  </si>
  <si>
    <t>Acquisti di beni</t>
  </si>
  <si>
    <t>a) Acquisti di beni sanitari</t>
  </si>
  <si>
    <t>b) Acquisti di beni non sanitari</t>
  </si>
  <si>
    <t>Acquisti di servizi sanitari</t>
  </si>
  <si>
    <t>a)  Acquisti servizi sanitari - Medicina di base</t>
  </si>
  <si>
    <t>b) Acquisti servizi sanitari - Farmaceutica</t>
  </si>
  <si>
    <t>c) Acquisti servizi sanitari per assistenza specialistica ambulatoriale</t>
  </si>
  <si>
    <t>d)  Acquisti servizi sanitari per assistenza riabilitativa</t>
  </si>
  <si>
    <t>e) Acquisti servizi sanitari per assistenza integrativa</t>
  </si>
  <si>
    <t>f)  Acquisti servizi sanitari per assistenza protesica</t>
  </si>
  <si>
    <t>g) Acquisti servizi sanitari per assistenza ospedaliera</t>
  </si>
  <si>
    <t>h)  Acquisto prestazioni di psichiatria residenziale e semiresidenziale</t>
  </si>
  <si>
    <t>i)  Acquisto prestazioni di distribuzione farmaci File F</t>
  </si>
  <si>
    <t>j)  Acquisto prestazioni termali in convenzione</t>
  </si>
  <si>
    <t>k)  Acquisto prestazioni di trasporto sanitario</t>
  </si>
  <si>
    <t>l)  Acquisto prestazioni Socio-Sanitarie a rilevanza sanitaria</t>
  </si>
  <si>
    <t>m)  Compartecipazione al personale per att. libero-prof. (intramoenia)</t>
  </si>
  <si>
    <t>n)  Rimborsi, assegni e contributi sanitari</t>
  </si>
  <si>
    <t>o)  Consulenze, Collaborazioni,  Interinale e altre prestazioni di lavoro sanitarie e sociosanitarie</t>
  </si>
  <si>
    <t>p) Altri servizi sanitari e sociosanitari a rilevanza sanitaria</t>
  </si>
  <si>
    <t>q) Costi per differenziale tariffe TUC</t>
  </si>
  <si>
    <t>Acquisti di servizi non sanitari</t>
  </si>
  <si>
    <t>a)  Servizi non sanitari</t>
  </si>
  <si>
    <t>b) Consulenze, Collaborazioni, Interinale e altre prestazioni di lavoro non sanitarie</t>
  </si>
  <si>
    <t>c) Formazione</t>
  </si>
  <si>
    <t>Manutenzione e riparazione</t>
  </si>
  <si>
    <t>Godimento di beni di terzi</t>
  </si>
  <si>
    <t>Costi del personale</t>
  </si>
  <si>
    <t>a) Personale dirigente medico</t>
  </si>
  <si>
    <t>b) Personale dirigente ruolo sanitario non medico</t>
  </si>
  <si>
    <t>c) Personale comparto ruolo sanitario</t>
  </si>
  <si>
    <t>d) Personale dirigente altri ruoli</t>
  </si>
  <si>
    <t>e) Personale comparto altri ruoli</t>
  </si>
  <si>
    <t>Oneri diversi di gestione</t>
  </si>
  <si>
    <t xml:space="preserve">Ammortamenti </t>
  </si>
  <si>
    <t>a) Ammortamento immobilizzazioni immateriali</t>
  </si>
  <si>
    <t>b) Ammortamento dei fabbricati</t>
  </si>
  <si>
    <t>c) Ammortamento delle altre immobilizzazioni materiali</t>
  </si>
  <si>
    <t>Svalutazione delle immobilizzazioni e  dei crediti</t>
  </si>
  <si>
    <t>Variazione delle rimanenze</t>
  </si>
  <si>
    <t>a) Variazione delle rimanenze sanitarie</t>
  </si>
  <si>
    <t>b) Variazione delle rimanenze non sanitarie</t>
  </si>
  <si>
    <t>Accantonamenti</t>
  </si>
  <si>
    <t>a) Accantonamenti per rischi</t>
  </si>
  <si>
    <t>b) Accantonamenti per premio operosità</t>
  </si>
  <si>
    <t>c) Accantonamenti per quote inutilizzate di contributi vincolati</t>
  </si>
  <si>
    <t>d) Altri accantonamenti</t>
  </si>
  <si>
    <t>TOTALE B)</t>
  </si>
  <si>
    <t>DIFFERENZA TRA VALORE E COSTI DELLA PRODUZIONE (A-B)</t>
  </si>
  <si>
    <t>C)</t>
  </si>
  <si>
    <t>PROVENTI E ONERI FINANZIARI</t>
  </si>
  <si>
    <t>1)</t>
  </si>
  <si>
    <t xml:space="preserve">Interessi attivi e altri proventi finanziari </t>
  </si>
  <si>
    <t>2)</t>
  </si>
  <si>
    <t xml:space="preserve">Interessi passivi e altri oneri finanziari </t>
  </si>
  <si>
    <t>TOTALE C)</t>
  </si>
  <si>
    <t>TOTALE PROVENTI E ONERI FINANZIARI</t>
  </si>
  <si>
    <t>D)</t>
  </si>
  <si>
    <t>RETTIFICHE DI VALORE DI ATTIVITA' FINANZIARIE</t>
  </si>
  <si>
    <t>Rivalutazioni</t>
  </si>
  <si>
    <t>Svalutazioni</t>
  </si>
  <si>
    <t>TOTALE D)</t>
  </si>
  <si>
    <t>E)</t>
  </si>
  <si>
    <t>PROVENTI E ONERI STRAORDINARI</t>
  </si>
  <si>
    <t>Proventi straordinari</t>
  </si>
  <si>
    <t>a) Plusvalenze</t>
  </si>
  <si>
    <t>b) Altri proventi straordinari</t>
  </si>
  <si>
    <t>Oneri straordinari</t>
  </si>
  <si>
    <t>a) Minusvalenze</t>
  </si>
  <si>
    <t>b) Altri oneri straordinari</t>
  </si>
  <si>
    <t>TOTALE E)</t>
  </si>
  <si>
    <t>TOTALE DELLE PARTITE STRAORDINARIE</t>
  </si>
  <si>
    <t>RISULTATO PRIMA DELLE IMPOSTE (A - B +-C +-D +-E)</t>
  </si>
  <si>
    <t>Y)</t>
  </si>
  <si>
    <t>IMPOSTE SUL REDDITO D'ESERCIZIO</t>
  </si>
  <si>
    <t>IRAP</t>
  </si>
  <si>
    <t>a) IRAP relativa a personale dipendente</t>
  </si>
  <si>
    <t>b) IRAP relativa a collaboratori e personale assimilato a lavoro dipendente</t>
  </si>
  <si>
    <t>c) IRAP relativa ad attività di libera professione (intramoenia)</t>
  </si>
  <si>
    <t>d) IRAP relativa ad attività commerciale</t>
  </si>
  <si>
    <t>IRES</t>
  </si>
  <si>
    <t>3)</t>
  </si>
  <si>
    <t xml:space="preserve"> Accantonamento a F.do Imposte (Accertamenti, condoni, ecc.)</t>
  </si>
  <si>
    <t>TOTALE Y)</t>
  </si>
  <si>
    <t>UTILE (PERDITA) DELL'ESERCIZIO</t>
  </si>
  <si>
    <t>AA0080</t>
  </si>
  <si>
    <t>AA0090</t>
  </si>
  <si>
    <t>AA0250</t>
  </si>
  <si>
    <t>AA0260</t>
  </si>
  <si>
    <t>AA0270</t>
  </si>
  <si>
    <t>AA0340</t>
  </si>
  <si>
    <t>AA0890</t>
  </si>
  <si>
    <t>AA0940</t>
  </si>
  <si>
    <t>BA0310</t>
  </si>
  <si>
    <t>BA0420</t>
  </si>
  <si>
    <t>BA2090</t>
  </si>
  <si>
    <t>BA2230</t>
  </si>
  <si>
    <t>BA2320</t>
  </si>
  <si>
    <t>BA2410</t>
  </si>
  <si>
    <t>BA2690</t>
  </si>
  <si>
    <t>YA0010</t>
  </si>
  <si>
    <t>BA2080</t>
  </si>
  <si>
    <t>BA2560</t>
  </si>
  <si>
    <t>RISULTATO DI ESERCIZIO</t>
  </si>
  <si>
    <t>SCHEMA DI BILANCIO
Decreto interministeriale 20 marzo 2013</t>
  </si>
  <si>
    <t>Variazione
proiezione/preventivo</t>
  </si>
  <si>
    <t>Variazione
proiezione/consuntivo</t>
  </si>
  <si>
    <t>Proiezione
al 31/12/2020</t>
  </si>
  <si>
    <t>Preventivo
2020</t>
  </si>
  <si>
    <t>Consuntivo
2019</t>
  </si>
  <si>
    <t>report al 30.06.2020</t>
  </si>
  <si>
    <t>report 31.07.2020</t>
  </si>
  <si>
    <t>di cui del report al 31.07.2020</t>
  </si>
  <si>
    <t>maggiori ricavi direttamente collegati all'emergenza COVID-19</t>
  </si>
  <si>
    <t>minori ricavi attribuibili alla riduzione dell'attività ordinaria per l'emergenza COVID-19</t>
  </si>
  <si>
    <t>RICAVI</t>
  </si>
  <si>
    <t>Aggregazioni codice CE ed. 2019</t>
  </si>
  <si>
    <t>VOCE</t>
  </si>
  <si>
    <t xml:space="preserve">contributi da Regione e Prov. Aut. per quota F.S. regionale </t>
  </si>
  <si>
    <t>1</t>
  </si>
  <si>
    <t xml:space="preserve">AA0020 </t>
  </si>
  <si>
    <t>rettifica contributi in c/esercizio per destinazione ad investimenti</t>
  </si>
  <si>
    <t>contributi da regione a titolo di copertura LEA</t>
  </si>
  <si>
    <t>contributi da regione a titolo di copertura extra LEA</t>
  </si>
  <si>
    <t>utilizzo fondi per quote inutilizzate contributi di esercizi precedenti</t>
  </si>
  <si>
    <t>altri contributi in conto esercizio</t>
  </si>
  <si>
    <t>AA0050-AA0080-AA0090+AA0180+AA0230</t>
  </si>
  <si>
    <t>compartecipazioni</t>
  </si>
  <si>
    <t>payback</t>
  </si>
  <si>
    <t>altre entrate</t>
  </si>
  <si>
    <t>AA0440+AA0480+AA0570+AA0600+AA0660+AA0710+AA0720+AA0760+AA0770+AA0800+AA0840+AA0930+AA1060+CA0010+CA0050</t>
  </si>
  <si>
    <t>rettifica contributi in c/esercizio per destinazione ad investimenti - altri contributi</t>
  </si>
  <si>
    <t>costi capitalizzati</t>
  </si>
  <si>
    <t>AA0980+AA1050</t>
  </si>
  <si>
    <t>mobilità attiva intraregionale</t>
  </si>
  <si>
    <t>mobilità attiva extraregionale</t>
  </si>
  <si>
    <t>AA0460+AA0470+AA0471+AA0490+AA0500+AA0510+AA0520+AA0530+AA0541+AA0542+AA0550+AA0560+AA0561+AA0610</t>
  </si>
  <si>
    <t>TOTALE RICAVI</t>
  </si>
  <si>
    <t>14 = 1+2+3+4+5+6+7+8+9+10+11+12+13</t>
  </si>
  <si>
    <t>COSTI</t>
  </si>
  <si>
    <t>personale</t>
  </si>
  <si>
    <t>15 = 15a+15b+15c+
15d+15e</t>
  </si>
  <si>
    <t>Personale ruolo sanitario</t>
  </si>
  <si>
    <t>15a</t>
  </si>
  <si>
    <t>Personale ruolo professionale</t>
  </si>
  <si>
    <t>15b</t>
  </si>
  <si>
    <t>Personale ruolo tecnico</t>
  </si>
  <si>
    <t>15c</t>
  </si>
  <si>
    <t>Personale ruolo amministrativo</t>
  </si>
  <si>
    <t>15d</t>
  </si>
  <si>
    <t>indennità " de maria"</t>
  </si>
  <si>
    <t>15e</t>
  </si>
  <si>
    <t>BA1420+BA1810</t>
  </si>
  <si>
    <t>irap</t>
  </si>
  <si>
    <t>beni</t>
  </si>
  <si>
    <t>17 = 17a+17b</t>
  </si>
  <si>
    <t>beni sanitari</t>
  </si>
  <si>
    <t>17a</t>
  </si>
  <si>
    <t>BA0020-BA0080-BA0090-B0061-B0062</t>
  </si>
  <si>
    <t>beni non sanitari</t>
  </si>
  <si>
    <t>17b</t>
  </si>
  <si>
    <t>servizi</t>
  </si>
  <si>
    <t>18 = 18a+18b</t>
  </si>
  <si>
    <t>servizi sanitari</t>
  </si>
  <si>
    <t>18a</t>
  </si>
  <si>
    <t>BA1280+BA1350-BA1420+BA1490</t>
  </si>
  <si>
    <t>servizi non sanitari</t>
  </si>
  <si>
    <t>18b</t>
  </si>
  <si>
    <t>BA1570+BA1910+BA1990+BA2530+BA1750-BA1810+BA1880</t>
  </si>
  <si>
    <t>prestazioni da privato</t>
  </si>
  <si>
    <t>19 = 19a+19b+19c+
19d+19e+19f+19g</t>
  </si>
  <si>
    <t>medicina di base</t>
  </si>
  <si>
    <t>19a</t>
  </si>
  <si>
    <t>farmaceutica convenzionata</t>
  </si>
  <si>
    <t>19b</t>
  </si>
  <si>
    <t xml:space="preserve">BA0500 </t>
  </si>
  <si>
    <t>sumai - specialistica convenzionata interna</t>
  </si>
  <si>
    <t>19c</t>
  </si>
  <si>
    <t>BA570</t>
  </si>
  <si>
    <t>assistenza specialistica da privato</t>
  </si>
  <si>
    <t>19d</t>
  </si>
  <si>
    <t>BA0580+BA0630</t>
  </si>
  <si>
    <t>assistenza riabilitativa da privato</t>
  </si>
  <si>
    <t>19e</t>
  </si>
  <si>
    <t>BA0680+BA0690</t>
  </si>
  <si>
    <t>assistenza ospedaliera da privato</t>
  </si>
  <si>
    <t>19f</t>
  </si>
  <si>
    <t>BA0840+BA0890</t>
  </si>
  <si>
    <t>altre prestazioni da privato</t>
  </si>
  <si>
    <t>19g</t>
  </si>
  <si>
    <t>BA0740+BA0790+BA0940 +BA0950+BA1000+BA1010+BA1020+BA1070+BA1080+
BA1130+BA1180+BA1190+BA1240+BA1250</t>
  </si>
  <si>
    <t>prestazioni da pubblico</t>
  </si>
  <si>
    <t>BA0550+BA0660+BA0670+BA0720+BA0770+BA0820+BA0920+BA0930+BA0980+
BA1050+BA1110+BA1160+BA1170</t>
  </si>
  <si>
    <t>accantonamenti</t>
  </si>
  <si>
    <t>oneri finanziari</t>
  </si>
  <si>
    <t>CA0110+CA0150</t>
  </si>
  <si>
    <t>oneri fiscali (netto irap)</t>
  </si>
  <si>
    <t>BA2510+YA0060+YA0090</t>
  </si>
  <si>
    <t>ammortamenti</t>
  </si>
  <si>
    <t xml:space="preserve">mobilità passiva intraregionale </t>
  </si>
  <si>
    <t>BA0061+BA0080+BA0470+BA0510+BA0540+BA0650+BA0710+BA0760+BA0810+
BA0910+BA0970+BA1040+BA1100+BA1150</t>
  </si>
  <si>
    <t>mobilità passiva extraregionale</t>
  </si>
  <si>
    <t>BA0062+BA0090+BA0480+BA0520+BA0560+BA0561+BA0730+BA0780+BA0830+
BA0990+BA1060+BA1120+BA1161+BA1550</t>
  </si>
  <si>
    <t>saldo poste straordinarie</t>
  </si>
  <si>
    <t>-EA0010+EA0260+BA2660</t>
  </si>
  <si>
    <t>rivalutazioni e svalutazioni</t>
  </si>
  <si>
    <t>-DA0010+DA0020+BA2630+BA2520</t>
  </si>
  <si>
    <t>saldo intramoenia</t>
  </si>
  <si>
    <t>-AA0680-AA0690-AA0700-AA0730-AA0740+BA1210+BA1220+BA1230+BA1260+
BA1270</t>
  </si>
  <si>
    <t>TOTALE COSTI con poste a saldo</t>
  </si>
  <si>
    <t>30 = 
15+16+17+18+19+
20+21+22+23+24+
25+26+27+28+29</t>
  </si>
  <si>
    <t>31 = 14-30</t>
  </si>
  <si>
    <t>Conto economico sintetico ex art. 44 LR 26/2015 – periodo 31/01/2020 – 31/07/2020
anno 2020</t>
  </si>
  <si>
    <t>preventivo 2025 BILANCIO SANITARIO</t>
  </si>
  <si>
    <t>Proiezione al 31 12 2024 da 3 report trimestrale</t>
  </si>
  <si>
    <t>CONSUNTIVO 2023</t>
  </si>
  <si>
    <t>PREVENTIVO 2024</t>
  </si>
  <si>
    <t>fondi posizione</t>
  </si>
  <si>
    <t>2023 pagato dato certo</t>
  </si>
  <si>
    <t>ATTENZIONE IVC</t>
  </si>
  <si>
    <t>(come incidenza su fisse)</t>
  </si>
  <si>
    <t>in propor a qlik pagato</t>
  </si>
  <si>
    <t>2023 pagato</t>
  </si>
  <si>
    <t xml:space="preserve">di cui </t>
  </si>
  <si>
    <t>comparto</t>
  </si>
  <si>
    <t>fisse 2023</t>
  </si>
  <si>
    <t>fisse 2024</t>
  </si>
  <si>
    <t>pos 2024</t>
  </si>
  <si>
    <t>fisse Prev. 2024</t>
  </si>
  <si>
    <t>pos preventivo 2024</t>
  </si>
  <si>
    <t>pos da qlik</t>
  </si>
  <si>
    <t>incaric</t>
  </si>
  <si>
    <t>RS</t>
  </si>
  <si>
    <t>RP</t>
  </si>
  <si>
    <t>RT</t>
  </si>
  <si>
    <t>RSSANI</t>
  </si>
  <si>
    <t>RA</t>
  </si>
  <si>
    <t>f.do</t>
  </si>
  <si>
    <t>perequazione</t>
  </si>
  <si>
    <t>RIPARTO SU PAGATO 2023</t>
  </si>
  <si>
    <t>preventivo 2024</t>
  </si>
  <si>
    <t>dati 2023</t>
  </si>
  <si>
    <t>indennità</t>
  </si>
  <si>
    <t>incarico</t>
  </si>
  <si>
    <t>medici</t>
  </si>
  <si>
    <t>dir.non medici</t>
  </si>
  <si>
    <t>- puglisi</t>
  </si>
  <si>
    <t>spta</t>
  </si>
  <si>
    <t>f,do</t>
  </si>
  <si>
    <t>perequaz</t>
  </si>
  <si>
    <t>tot fisse</t>
  </si>
  <si>
    <t>totale fisse</t>
  </si>
  <si>
    <t>controllo</t>
  </si>
  <si>
    <t>posizione</t>
  </si>
  <si>
    <t>RSSAN</t>
  </si>
  <si>
    <t>PUGLISI</t>
  </si>
  <si>
    <t>ok fondo puglisi su altro conto</t>
  </si>
  <si>
    <t>ok meno negli inc e più qui</t>
  </si>
  <si>
    <t>fondi incentivi</t>
  </si>
  <si>
    <t>Anno 2020 IV CE</t>
  </si>
  <si>
    <t>inc 2023</t>
  </si>
  <si>
    <t>inc 2024</t>
  </si>
  <si>
    <t>inc 2020</t>
  </si>
  <si>
    <t>rar</t>
  </si>
  <si>
    <t>rar cura italia</t>
  </si>
  <si>
    <t>rar rilancio</t>
  </si>
  <si>
    <t>monte salari</t>
  </si>
  <si>
    <t>totale</t>
  </si>
  <si>
    <t>inserito</t>
  </si>
  <si>
    <t>fisse Prev.24</t>
  </si>
  <si>
    <t>PREV.2024</t>
  </si>
  <si>
    <t>+ 200754,11 piramide</t>
  </si>
  <si>
    <t>storico</t>
  </si>
  <si>
    <t>incremento per risp</t>
  </si>
  <si>
    <t>storico, no rar, no 1% monte salari</t>
  </si>
  <si>
    <t>1% monte salari</t>
  </si>
  <si>
    <t>IMPORTO FONDO</t>
  </si>
  <si>
    <t>PREVISTO</t>
  </si>
  <si>
    <t xml:space="preserve">FINANZIAMENTO </t>
  </si>
  <si>
    <t>PER SCREENING</t>
  </si>
  <si>
    <t>incr.fondi risp</t>
  </si>
  <si>
    <t>RAR</t>
  </si>
  <si>
    <t>fondo storico medici</t>
  </si>
  <si>
    <t>fondo storico sanitari</t>
  </si>
  <si>
    <t>storico, no 1% monte salari</t>
  </si>
  <si>
    <t>rar dirigenza sanitaria - no monte salari</t>
  </si>
  <si>
    <t>increm.fondi risparmio</t>
  </si>
  <si>
    <t>fondo storico</t>
  </si>
  <si>
    <t xml:space="preserve">rar </t>
  </si>
  <si>
    <t>tot rar</t>
  </si>
  <si>
    <t>tot rar cura it</t>
  </si>
  <si>
    <t>tot rar rilancio</t>
  </si>
  <si>
    <t>tot 1%</t>
  </si>
  <si>
    <t>incentivi</t>
  </si>
  <si>
    <t>dirigenza</t>
  </si>
  <si>
    <t>dir.sanitaria</t>
  </si>
  <si>
    <t>dir.pta</t>
  </si>
  <si>
    <t>dirigenza sanitaria</t>
  </si>
  <si>
    <t>non medici</t>
  </si>
  <si>
    <t>ok</t>
  </si>
  <si>
    <t>dirigenza pta</t>
  </si>
  <si>
    <t>fasce</t>
  </si>
  <si>
    <t>In proporz pagato qlik 23</t>
  </si>
  <si>
    <t>da qlik pagato 23</t>
  </si>
  <si>
    <t>solo a  tempo ind</t>
  </si>
  <si>
    <t>incr.fondi</t>
  </si>
  <si>
    <t>fisse 2022</t>
  </si>
  <si>
    <t>inc 2022</t>
  </si>
  <si>
    <t>fisse Prev.22</t>
  </si>
  <si>
    <t>PREV.2022</t>
  </si>
  <si>
    <t>calabria/funzioni</t>
  </si>
  <si>
    <t>con piramide</t>
  </si>
  <si>
    <t>senza piramide</t>
  </si>
  <si>
    <t>piramide</t>
  </si>
  <si>
    <t>SENZA PIRAMIDE</t>
  </si>
  <si>
    <t>PIRAMIDE</t>
  </si>
  <si>
    <t>TOTALE</t>
  </si>
  <si>
    <t>fondi accessorie</t>
  </si>
  <si>
    <t>acc 2024</t>
  </si>
  <si>
    <t>senza straord</t>
  </si>
  <si>
    <t>straordinario</t>
  </si>
  <si>
    <t>III report</t>
  </si>
  <si>
    <t>4839,35 rateo corretto</t>
  </si>
  <si>
    <t>FONDO</t>
  </si>
  <si>
    <t>6452,46 rateo sbagliato su delibera</t>
  </si>
  <si>
    <t>delibera 208/2021 (importi rettificati)</t>
  </si>
  <si>
    <t>COMPARTO</t>
  </si>
  <si>
    <t>VERIFICA FONDI  2020/2021</t>
  </si>
  <si>
    <t>provvisori 2021</t>
  </si>
  <si>
    <t>3 report = al I e al 2  report 22</t>
  </si>
  <si>
    <t>ATTENZIONE CAMBIANO</t>
  </si>
  <si>
    <t>IV report</t>
  </si>
  <si>
    <t>preventivo 22</t>
  </si>
  <si>
    <t>I report 22</t>
  </si>
  <si>
    <t>IV CE 22</t>
  </si>
  <si>
    <t>Preventivo 2023</t>
  </si>
  <si>
    <t>II report 2023</t>
  </si>
  <si>
    <t>III report 2023</t>
  </si>
  <si>
    <t>IV report 2023</t>
  </si>
  <si>
    <t>cond.lavoro - accessorio</t>
  </si>
  <si>
    <t>+/- trasf.comparto</t>
  </si>
  <si>
    <t>cond.lavoro</t>
  </si>
  <si>
    <t>produttivita</t>
  </si>
  <si>
    <t>incentivo</t>
  </si>
  <si>
    <t>inc storixo + incr da risparmi</t>
  </si>
  <si>
    <t>tot.fondo prem e fasce</t>
  </si>
  <si>
    <t>accessorio</t>
  </si>
  <si>
    <t>posizione/incarichi</t>
  </si>
  <si>
    <t>qualif.storic</t>
  </si>
  <si>
    <t>- fasce storico</t>
  </si>
  <si>
    <t>storico incarichi</t>
  </si>
  <si>
    <t>incremento fondo</t>
  </si>
  <si>
    <t>tot.fondo cond.lav e incarico</t>
  </si>
  <si>
    <t>totale fondi</t>
  </si>
  <si>
    <t>pta</t>
  </si>
  <si>
    <t>cambio dopo cons 2021</t>
  </si>
  <si>
    <t>produttività</t>
  </si>
  <si>
    <t>incent.+ fasce</t>
  </si>
  <si>
    <t>access</t>
  </si>
  <si>
    <t>tot.fondi</t>
  </si>
  <si>
    <t>accessori (no straordinario</t>
  </si>
  <si>
    <t>Delibera n.242 del 26/05/2023 comparto</t>
  </si>
  <si>
    <t>arr</t>
  </si>
  <si>
    <t>OK</t>
  </si>
  <si>
    <t xml:space="preserve">OK </t>
  </si>
  <si>
    <t>dato pers</t>
  </si>
  <si>
    <t>delta</t>
  </si>
  <si>
    <t>fisse 2025</t>
  </si>
  <si>
    <t>pos 2025</t>
  </si>
  <si>
    <t>pos 2025 rivista</t>
  </si>
  <si>
    <t>fisse 2025 senza piramide</t>
  </si>
  <si>
    <t>inc 2025</t>
  </si>
  <si>
    <t>progr.econ. 2024</t>
  </si>
  <si>
    <t>fasce 2025</t>
  </si>
  <si>
    <t>acc 2025</t>
  </si>
  <si>
    <t>acc 2025ARROTONDATO</t>
  </si>
  <si>
    <t>dato personale</t>
  </si>
  <si>
    <t>ms 22% su 2018</t>
  </si>
  <si>
    <t>delta preconsuntiv/prev</t>
  </si>
  <si>
    <t>Bilancio Preventivo 2025</t>
  </si>
  <si>
    <t>(Approvato con decreto del Direttore Generale n. 58 del 20.03.2025)</t>
  </si>
</sst>
</file>

<file path=xl/styles.xml><?xml version="1.0" encoding="utf-8"?>
<styleSheet xmlns="http://schemas.openxmlformats.org/spreadsheetml/2006/main">
  <numFmts count="15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* #,##0.00\ _€_-;\-* #,##0.00\ _€_-;_-* &quot;-&quot;??\ _€_-;_-@_-"/>
    <numFmt numFmtId="165" formatCode="#,##0;\(#,##0\)"/>
    <numFmt numFmtId="166" formatCode="_-* #,##0.00_-;\-* #,##0.00_-;_-* \-??_-;_-@_-"/>
    <numFmt numFmtId="167" formatCode="&quot;L.&quot;\ #,##0;[Red]\-&quot;L.&quot;\ #,##0"/>
    <numFmt numFmtId="168" formatCode="_-[$€]\ * #,##0.00_-;\-[$€]\ * #,##0.00_-;_-[$€]\ * &quot;-&quot;??_-;_-@_-"/>
    <numFmt numFmtId="169" formatCode="_(* #,##0_);_(* \(#,##0\);_(* &quot;-&quot;_);_(@_)"/>
    <numFmt numFmtId="170" formatCode="_(* #,##0.00_);_(* \(#,##0.00\);_(* &quot;-&quot;??_);_(@_)"/>
    <numFmt numFmtId="171" formatCode="_(* #,##0.00_);_(* \(#,##0.00\);_(* \-??_);_(@_)"/>
    <numFmt numFmtId="172" formatCode="_(&quot;$&quot;* #,##0_);_(&quot;$&quot;* \(#,##0\);_(&quot;$&quot;* &quot;-&quot;_);_(@_)"/>
    <numFmt numFmtId="173" formatCode="#,###"/>
    <numFmt numFmtId="174" formatCode="#,##0_ ;\-#,##0\ "/>
    <numFmt numFmtId="175" formatCode="#,##0.00_ ;\-#,##0.00\ "/>
  </numFmts>
  <fonts count="6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DecimaWE Rg"/>
    </font>
    <font>
      <b/>
      <sz val="10"/>
      <name val="DecimaWE Rg"/>
    </font>
    <font>
      <sz val="10"/>
      <name val="Arial"/>
      <family val="2"/>
    </font>
    <font>
      <sz val="10"/>
      <name val="DecimaWE Rg"/>
    </font>
    <font>
      <b/>
      <sz val="16"/>
      <name val="DecimaWE Rg"/>
    </font>
    <font>
      <sz val="8"/>
      <name val="DecimaWE Rg"/>
    </font>
    <font>
      <b/>
      <sz val="8"/>
      <name val="DecimaWE Rg"/>
    </font>
    <font>
      <sz val="9"/>
      <name val="DecimaWE Rg"/>
    </font>
    <font>
      <i/>
      <sz val="8"/>
      <name val="DecimaWE Rg"/>
    </font>
    <font>
      <b/>
      <u/>
      <sz val="8"/>
      <name val="DecimaWE Rg"/>
    </font>
    <font>
      <b/>
      <i/>
      <sz val="8"/>
      <name val="DecimaWE Rg"/>
    </font>
    <font>
      <sz val="10"/>
      <name val="MS Sans Serif"/>
      <family val="2"/>
    </font>
    <font>
      <sz val="11"/>
      <color indexed="63"/>
      <name val="Calibri"/>
      <family val="2"/>
      <charset val="1"/>
    </font>
    <font>
      <sz val="11"/>
      <color indexed="9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u/>
      <sz val="11"/>
      <color indexed="12"/>
      <name val="Calibri"/>
      <family val="2"/>
    </font>
    <font>
      <sz val="11"/>
      <color indexed="62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Mangal"/>
      <family val="2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</font>
    <font>
      <u/>
      <sz val="10"/>
      <name val="Arial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b/>
      <sz val="18"/>
      <color indexed="62"/>
      <name val="Cambria"/>
      <family val="2"/>
      <charset val="1"/>
    </font>
    <font>
      <b/>
      <sz val="11"/>
      <color indexed="63"/>
      <name val="Calibri"/>
      <family val="2"/>
      <charset val="1"/>
    </font>
    <font>
      <sz val="11"/>
      <color indexed="20"/>
      <name val="Calibri"/>
      <family val="2"/>
      <charset val="1"/>
    </font>
    <font>
      <sz val="11"/>
      <color indexed="17"/>
      <name val="Calibri"/>
      <family val="2"/>
      <charset val="1"/>
    </font>
    <font>
      <b/>
      <i/>
      <u/>
      <sz val="10"/>
      <name val="Tahoma"/>
      <family val="2"/>
    </font>
    <font>
      <b/>
      <sz val="12"/>
      <name val="New Century Schlbk"/>
    </font>
    <font>
      <b/>
      <sz val="10"/>
      <name val="Times New Roman"/>
      <family val="1"/>
    </font>
    <font>
      <b/>
      <sz val="10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sz val="2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0"/>
      <color rgb="FFFF0000"/>
      <name val="DecimaWE Rg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Calibri"/>
      <family val="2"/>
      <charset val="1"/>
    </font>
    <font>
      <sz val="10"/>
      <color indexed="8"/>
      <name val="Gadugi"/>
      <family val="2"/>
    </font>
    <font>
      <sz val="10"/>
      <color theme="1"/>
      <name val="Gadugi"/>
      <family val="2"/>
    </font>
    <font>
      <sz val="12"/>
      <name val="Times New Roman"/>
      <family val="1"/>
      <charset val="1"/>
    </font>
    <font>
      <b/>
      <sz val="10"/>
      <color rgb="FFFF0000"/>
      <name val="Arial"/>
      <family val="2"/>
    </font>
    <font>
      <strike/>
      <sz val="10"/>
      <name val="Arial"/>
      <family val="2"/>
    </font>
    <font>
      <b/>
      <u/>
      <sz val="10"/>
      <color rgb="FFFF0000"/>
      <name val="Arial"/>
      <family val="2"/>
    </font>
    <font>
      <strike/>
      <sz val="10"/>
      <color rgb="FFFF0000"/>
      <name val="Arial"/>
      <family val="2"/>
    </font>
    <font>
      <b/>
      <strike/>
      <sz val="10"/>
      <color rgb="FFFF0000"/>
      <name val="Arial"/>
      <family val="2"/>
    </font>
    <font>
      <b/>
      <strike/>
      <sz val="10"/>
      <name val="Arial"/>
      <family val="2"/>
    </font>
    <font>
      <b/>
      <sz val="10"/>
      <color theme="0"/>
      <name val="Arial"/>
      <family val="2"/>
    </font>
    <font>
      <strike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color rgb="FF00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8"/>
        <bgColor indexed="58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55"/>
        <bgColor indexed="23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mediumGray">
        <fgColor indexed="9"/>
        <bgColor indexed="44"/>
      </patternFill>
    </fill>
    <fill>
      <patternFill patternType="mediumGray">
        <fgColor indexed="9"/>
        <bgColor indexed="9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399975585192419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60">
    <xf numFmtId="0" fontId="0" fillId="0" borderId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8" fillId="0" borderId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4" borderId="0" applyNumberFormat="0" applyBorder="0" applyAlignment="0" applyProtection="0"/>
    <xf numFmtId="0" fontId="18" fillId="7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8" fillId="5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8" borderId="0" applyNumberFormat="0" applyBorder="0" applyAlignment="0" applyProtection="0"/>
    <xf numFmtId="0" fontId="19" fillId="12" borderId="0" applyNumberFormat="0" applyBorder="0" applyAlignment="0" applyProtection="0"/>
    <xf numFmtId="0" fontId="19" fillId="5" borderId="0" applyNumberFormat="0" applyBorder="0" applyAlignment="0" applyProtection="0"/>
    <xf numFmtId="0" fontId="20" fillId="4" borderId="28" applyNumberFormat="0" applyAlignment="0" applyProtection="0"/>
    <xf numFmtId="0" fontId="21" fillId="0" borderId="29" applyNumberFormat="0" applyFill="0" applyAlignment="0" applyProtection="0"/>
    <xf numFmtId="0" fontId="22" fillId="13" borderId="30" applyNumberFormat="0" applyAlignment="0" applyProtection="0"/>
    <xf numFmtId="0" fontId="23" fillId="0" borderId="0" applyNumberFormat="0" applyFill="0" applyBorder="0" applyAlignment="0" applyProtection="0"/>
    <xf numFmtId="0" fontId="19" fillId="12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2" borderId="0" applyNumberFormat="0" applyBorder="0" applyAlignment="0" applyProtection="0"/>
    <xf numFmtId="0" fontId="19" fillId="17" borderId="0" applyNumberFormat="0" applyBorder="0" applyAlignment="0" applyProtection="0"/>
    <xf numFmtId="38" fontId="17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ill="0" applyBorder="0" applyAlignment="0" applyProtection="0"/>
    <xf numFmtId="40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8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24" fillId="5" borderId="28" applyNumberFormat="0" applyAlignment="0" applyProtection="0"/>
    <xf numFmtId="169" fontId="25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38" fontId="17" fillId="0" borderId="0" applyFont="0" applyFill="0" applyBorder="0" applyAlignment="0" applyProtection="0"/>
    <xf numFmtId="41" fontId="26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7" fillId="0" borderId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8" fillId="10" borderId="0" applyNumberFormat="0" applyBorder="0" applyAlignment="0" applyProtection="0"/>
    <xf numFmtId="0" fontId="8" fillId="0" borderId="0"/>
    <xf numFmtId="0" fontId="17" fillId="0" borderId="0"/>
    <xf numFmtId="0" fontId="26" fillId="0" borderId="0"/>
    <xf numFmtId="0" fontId="8" fillId="0" borderId="0"/>
    <xf numFmtId="0" fontId="26" fillId="0" borderId="0"/>
    <xf numFmtId="0" fontId="8" fillId="0" borderId="0"/>
    <xf numFmtId="0" fontId="8" fillId="0" borderId="0"/>
    <xf numFmtId="0" fontId="1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26" fillId="0" borderId="0"/>
    <xf numFmtId="0" fontId="5" fillId="0" borderId="0"/>
    <xf numFmtId="0" fontId="5" fillId="0" borderId="0"/>
    <xf numFmtId="0" fontId="27" fillId="6" borderId="31" applyNumberFormat="0" applyAlignment="0" applyProtection="0"/>
    <xf numFmtId="0" fontId="29" fillId="8" borderId="32" applyNumberFormat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6" fillId="0" borderId="0" applyFont="0" applyFill="0" applyBorder="0" applyAlignment="0" applyProtection="0"/>
    <xf numFmtId="49" fontId="30" fillId="18" borderId="33">
      <alignment vertical="center"/>
    </xf>
    <xf numFmtId="49" fontId="8" fillId="19" borderId="33">
      <alignment vertical="center"/>
    </xf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34" applyNumberFormat="0" applyFill="0" applyAlignment="0" applyProtection="0"/>
    <xf numFmtId="0" fontId="34" fillId="0" borderId="35" applyNumberFormat="0" applyFill="0" applyAlignment="0" applyProtection="0"/>
    <xf numFmtId="0" fontId="35" fillId="0" borderId="36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37" applyNumberFormat="0" applyFill="0" applyAlignment="0" applyProtection="0"/>
    <xf numFmtId="0" fontId="38" fillId="20" borderId="0" applyNumberFormat="0" applyBorder="0" applyAlignment="0" applyProtection="0"/>
    <xf numFmtId="0" fontId="39" fillId="21" borderId="0" applyNumberFormat="0" applyBorder="0" applyAlignment="0" applyProtection="0"/>
    <xf numFmtId="172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173" fontId="41" fillId="0" borderId="0">
      <alignment horizontal="left"/>
    </xf>
    <xf numFmtId="164" fontId="4" fillId="0" borderId="0" applyFont="0" applyFill="0" applyBorder="0" applyAlignment="0" applyProtection="0"/>
    <xf numFmtId="0" fontId="4" fillId="0" borderId="0"/>
    <xf numFmtId="0" fontId="8" fillId="0" borderId="0"/>
    <xf numFmtId="0" fontId="25" fillId="0" borderId="0" applyNumberFormat="0" applyFill="0" applyBorder="0" applyProtection="0"/>
    <xf numFmtId="0" fontId="3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54" fillId="0" borderId="0" applyBorder="0" applyProtection="0"/>
    <xf numFmtId="166" fontId="54" fillId="0" borderId="0" applyBorder="0" applyProtection="0"/>
    <xf numFmtId="166" fontId="54" fillId="0" borderId="0" applyBorder="0" applyProtection="0"/>
    <xf numFmtId="164" fontId="1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7" fillId="0" borderId="0"/>
    <xf numFmtId="0" fontId="5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7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42">
    <xf numFmtId="0" fontId="0" fillId="0" borderId="0" xfId="0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12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left" vertical="center"/>
    </xf>
    <xf numFmtId="0" fontId="12" fillId="0" borderId="5" xfId="0" applyFont="1" applyBorder="1" applyAlignment="1" applyProtection="1">
      <alignment horizontal="center" vertical="center" wrapText="1"/>
    </xf>
    <xf numFmtId="0" fontId="12" fillId="0" borderId="6" xfId="0" applyFont="1" applyBorder="1" applyAlignment="1" applyProtection="1">
      <alignment horizontal="center" vertical="center" wrapText="1"/>
    </xf>
    <xf numFmtId="0" fontId="11" fillId="0" borderId="7" xfId="0" applyFont="1" applyBorder="1" applyAlignment="1">
      <alignment vertical="center"/>
    </xf>
    <xf numFmtId="0" fontId="12" fillId="0" borderId="9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left" vertical="center"/>
    </xf>
    <xf numFmtId="0" fontId="11" fillId="0" borderId="10" xfId="0" applyFont="1" applyBorder="1" applyAlignment="1" applyProtection="1">
      <alignment horizontal="left" vertical="center"/>
    </xf>
    <xf numFmtId="0" fontId="9" fillId="0" borderId="9" xfId="0" applyFont="1" applyBorder="1" applyAlignment="1">
      <alignment horizontal="center" vertical="center"/>
    </xf>
    <xf numFmtId="0" fontId="14" fillId="0" borderId="10" xfId="0" applyFont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left" vertical="center"/>
    </xf>
    <xf numFmtId="0" fontId="9" fillId="0" borderId="1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2" fillId="0" borderId="10" xfId="0" quotePrefix="1" applyFont="1" applyBorder="1" applyAlignment="1" applyProtection="1">
      <alignment horizontal="left" vertical="center"/>
    </xf>
    <xf numFmtId="0" fontId="7" fillId="0" borderId="10" xfId="0" applyFont="1" applyBorder="1" applyAlignment="1">
      <alignment vertical="center"/>
    </xf>
    <xf numFmtId="0" fontId="12" fillId="0" borderId="0" xfId="0" applyFont="1" applyBorder="1" applyAlignment="1" applyProtection="1">
      <alignment horizontal="left" vertical="center"/>
    </xf>
    <xf numFmtId="0" fontId="12" fillId="0" borderId="13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left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1" fillId="0" borderId="20" xfId="0" applyFont="1" applyBorder="1" applyAlignment="1" applyProtection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2" fillId="0" borderId="14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6" fillId="0" borderId="10" xfId="0" applyFont="1" applyBorder="1" applyAlignment="1" applyProtection="1">
      <alignment horizontal="left" vertical="center"/>
    </xf>
    <xf numFmtId="0" fontId="12" fillId="0" borderId="21" xfId="0" applyFont="1" applyBorder="1" applyAlignment="1">
      <alignment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vertical="center"/>
    </xf>
    <xf numFmtId="0" fontId="9" fillId="0" borderId="0" xfId="0" applyFont="1" applyFill="1" applyAlignment="1">
      <alignment vertical="center" wrapText="1"/>
    </xf>
    <xf numFmtId="43" fontId="9" fillId="0" borderId="0" xfId="1" applyFont="1" applyFill="1" applyAlignment="1">
      <alignment vertical="center" wrapText="1"/>
    </xf>
    <xf numFmtId="0" fontId="9" fillId="0" borderId="0" xfId="0" applyFont="1" applyAlignment="1">
      <alignment vertical="center" wrapText="1"/>
    </xf>
    <xf numFmtId="0" fontId="14" fillId="0" borderId="10" xfId="0" applyFont="1" applyBorder="1" applyAlignment="1" applyProtection="1">
      <alignment horizontal="left" vertical="center" wrapText="1"/>
    </xf>
    <xf numFmtId="0" fontId="40" fillId="23" borderId="26" xfId="3" applyFont="1" applyFill="1" applyBorder="1" applyAlignment="1" applyProtection="1">
      <alignment horizontal="center" vertical="center" wrapText="1"/>
    </xf>
    <xf numFmtId="43" fontId="11" fillId="0" borderId="0" xfId="1" applyFont="1" applyFill="1" applyBorder="1" applyAlignment="1" applyProtection="1">
      <alignment horizontal="left" vertical="center"/>
    </xf>
    <xf numFmtId="43" fontId="11" fillId="0" borderId="7" xfId="1" applyFont="1" applyFill="1" applyBorder="1" applyAlignment="1">
      <alignment vertical="center"/>
    </xf>
    <xf numFmtId="43" fontId="12" fillId="0" borderId="10" xfId="1" applyFont="1" applyFill="1" applyBorder="1" applyAlignment="1" applyProtection="1">
      <alignment horizontal="left" vertical="center"/>
    </xf>
    <xf numFmtId="43" fontId="11" fillId="0" borderId="10" xfId="1" applyFont="1" applyFill="1" applyBorder="1" applyAlignment="1" applyProtection="1">
      <alignment horizontal="left" vertical="center"/>
    </xf>
    <xf numFmtId="43" fontId="12" fillId="0" borderId="10" xfId="1" applyFont="1" applyFill="1" applyBorder="1" applyAlignment="1">
      <alignment vertical="center"/>
    </xf>
    <xf numFmtId="43" fontId="14" fillId="0" borderId="10" xfId="1" applyFont="1" applyBorder="1" applyAlignment="1" applyProtection="1">
      <alignment horizontal="right" vertical="center"/>
    </xf>
    <xf numFmtId="43" fontId="16" fillId="0" borderId="10" xfId="1" applyFont="1" applyBorder="1" applyAlignment="1" applyProtection="1">
      <alignment horizontal="right" vertical="center"/>
    </xf>
    <xf numFmtId="43" fontId="12" fillId="2" borderId="12" xfId="1" applyFont="1" applyFill="1" applyBorder="1" applyAlignment="1" applyProtection="1">
      <alignment horizontal="right" vertical="center"/>
    </xf>
    <xf numFmtId="43" fontId="11" fillId="0" borderId="10" xfId="1" applyFont="1" applyBorder="1" applyAlignment="1" applyProtection="1">
      <alignment horizontal="right" vertical="center"/>
    </xf>
    <xf numFmtId="43" fontId="12" fillId="0" borderId="10" xfId="1" applyFont="1" applyBorder="1" applyAlignment="1" applyProtection="1">
      <alignment horizontal="right" vertical="center"/>
    </xf>
    <xf numFmtId="43" fontId="12" fillId="0" borderId="14" xfId="1" applyFont="1" applyBorder="1" applyAlignment="1" applyProtection="1">
      <alignment horizontal="right" vertical="center"/>
    </xf>
    <xf numFmtId="43" fontId="12" fillId="2" borderId="17" xfId="1" applyFont="1" applyFill="1" applyBorder="1" applyAlignment="1" applyProtection="1">
      <alignment horizontal="right" vertical="center"/>
    </xf>
    <xf numFmtId="43" fontId="12" fillId="0" borderId="11" xfId="1" applyFont="1" applyBorder="1" applyAlignment="1" applyProtection="1">
      <alignment horizontal="right" vertical="center"/>
    </xf>
    <xf numFmtId="43" fontId="11" fillId="0" borderId="11" xfId="1" applyFont="1" applyFill="1" applyBorder="1" applyAlignment="1">
      <alignment horizontal="right" vertical="center"/>
    </xf>
    <xf numFmtId="43" fontId="12" fillId="2" borderId="3" xfId="1" applyFont="1" applyFill="1" applyBorder="1" applyAlignment="1" applyProtection="1">
      <alignment horizontal="right" vertical="center"/>
    </xf>
    <xf numFmtId="43" fontId="12" fillId="0" borderId="14" xfId="1" applyFont="1" applyBorder="1" applyAlignment="1">
      <alignment horizontal="right" vertical="center"/>
    </xf>
    <xf numFmtId="43" fontId="12" fillId="2" borderId="16" xfId="1" applyFont="1" applyFill="1" applyBorder="1" applyAlignment="1" applyProtection="1">
      <alignment horizontal="right" vertical="center"/>
    </xf>
    <xf numFmtId="43" fontId="11" fillId="0" borderId="11" xfId="1" applyFont="1" applyBorder="1" applyAlignment="1">
      <alignment horizontal="right" vertical="center"/>
    </xf>
    <xf numFmtId="43" fontId="12" fillId="0" borderId="24" xfId="1" applyFont="1" applyFill="1" applyBorder="1" applyAlignment="1">
      <alignment horizontal="right" vertical="center"/>
    </xf>
    <xf numFmtId="0" fontId="13" fillId="0" borderId="4" xfId="0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 applyProtection="1">
      <alignment horizontal="center" vertical="center" wrapText="1"/>
    </xf>
    <xf numFmtId="0" fontId="12" fillId="2" borderId="4" xfId="0" quotePrefix="1" applyFont="1" applyFill="1" applyBorder="1" applyAlignment="1" applyProtection="1">
      <alignment horizontal="left" vertical="center"/>
    </xf>
    <xf numFmtId="0" fontId="12" fillId="2" borderId="3" xfId="0" quotePrefix="1" applyFont="1" applyFill="1" applyBorder="1" applyAlignment="1" applyProtection="1">
      <alignment horizontal="left" vertical="center"/>
    </xf>
    <xf numFmtId="0" fontId="15" fillId="2" borderId="15" xfId="0" quotePrefix="1" applyFont="1" applyFill="1" applyBorder="1" applyAlignment="1" applyProtection="1">
      <alignment horizontal="left" vertical="center"/>
    </xf>
    <xf numFmtId="0" fontId="15" fillId="2" borderId="16" xfId="0" quotePrefix="1" applyFont="1" applyFill="1" applyBorder="1" applyAlignment="1" applyProtection="1">
      <alignment horizontal="left" vertical="center"/>
    </xf>
    <xf numFmtId="0" fontId="14" fillId="0" borderId="10" xfId="0" applyFont="1" applyBorder="1" applyAlignment="1" applyProtection="1">
      <alignment horizontal="left" vertical="center" wrapText="1"/>
    </xf>
    <xf numFmtId="0" fontId="44" fillId="0" borderId="0" xfId="0" applyFont="1"/>
    <xf numFmtId="0" fontId="8" fillId="0" borderId="0" xfId="77" applyAlignment="1">
      <alignment vertical="center"/>
    </xf>
    <xf numFmtId="49" fontId="47" fillId="25" borderId="48" xfId="77" applyNumberFormat="1" applyFont="1" applyFill="1" applyBorder="1" applyAlignment="1">
      <alignment horizontal="center" vertical="center" wrapText="1"/>
    </xf>
    <xf numFmtId="49" fontId="43" fillId="0" borderId="51" xfId="77" applyNumberFormat="1" applyFont="1" applyFill="1" applyBorder="1" applyAlignment="1">
      <alignment vertical="center" wrapText="1"/>
    </xf>
    <xf numFmtId="0" fontId="43" fillId="0" borderId="44" xfId="77" applyFont="1" applyFill="1" applyBorder="1" applyAlignment="1">
      <alignment horizontal="left" vertical="center" wrapText="1"/>
    </xf>
    <xf numFmtId="49" fontId="43" fillId="0" borderId="44" xfId="77" applyNumberFormat="1" applyFont="1" applyFill="1" applyBorder="1" applyAlignment="1">
      <alignment horizontal="left" vertical="center" wrapText="1"/>
    </xf>
    <xf numFmtId="49" fontId="43" fillId="0" borderId="44" xfId="77" applyNumberFormat="1" applyFont="1" applyFill="1" applyBorder="1" applyAlignment="1">
      <alignment vertical="center" wrapText="1"/>
    </xf>
    <xf numFmtId="49" fontId="43" fillId="22" borderId="44" xfId="77" applyNumberFormat="1" applyFont="1" applyFill="1" applyBorder="1" applyAlignment="1">
      <alignment vertical="center" wrapText="1"/>
    </xf>
    <xf numFmtId="49" fontId="43" fillId="22" borderId="52" xfId="77" applyNumberFormat="1" applyFont="1" applyFill="1" applyBorder="1" applyAlignment="1">
      <alignment horizontal="left" vertical="center" wrapText="1"/>
    </xf>
    <xf numFmtId="49" fontId="48" fillId="3" borderId="54" xfId="77" applyNumberFormat="1" applyFont="1" applyFill="1" applyBorder="1" applyAlignment="1">
      <alignment horizontal="left" vertical="center" wrapText="1"/>
    </xf>
    <xf numFmtId="49" fontId="42" fillId="22" borderId="56" xfId="77" applyNumberFormat="1" applyFont="1" applyFill="1" applyBorder="1" applyAlignment="1">
      <alignment horizontal="left" vertical="center" wrapText="1"/>
    </xf>
    <xf numFmtId="49" fontId="42" fillId="22" borderId="57" xfId="77" applyNumberFormat="1" applyFont="1" applyFill="1" applyBorder="1" applyAlignment="1">
      <alignment horizontal="left" vertical="center" wrapText="1"/>
    </xf>
    <xf numFmtId="49" fontId="42" fillId="22" borderId="58" xfId="77" applyNumberFormat="1" applyFont="1" applyFill="1" applyBorder="1" applyAlignment="1">
      <alignment horizontal="left" vertical="center" wrapText="1"/>
    </xf>
    <xf numFmtId="49" fontId="42" fillId="22" borderId="41" xfId="77" applyNumberFormat="1" applyFont="1" applyFill="1" applyBorder="1" applyAlignment="1">
      <alignment horizontal="left" vertical="center" wrapText="1"/>
    </xf>
    <xf numFmtId="0" fontId="43" fillId="0" borderId="51" xfId="77" applyFont="1" applyFill="1" applyBorder="1" applyAlignment="1">
      <alignment vertical="center"/>
    </xf>
    <xf numFmtId="0" fontId="8" fillId="0" borderId="44" xfId="77" applyFont="1" applyFill="1" applyBorder="1" applyAlignment="1">
      <alignment vertical="center"/>
    </xf>
    <xf numFmtId="0" fontId="44" fillId="0" borderId="45" xfId="77" quotePrefix="1" applyFont="1" applyFill="1" applyBorder="1" applyAlignment="1">
      <alignment horizontal="center" vertical="center"/>
    </xf>
    <xf numFmtId="0" fontId="8" fillId="22" borderId="44" xfId="77" applyFont="1" applyFill="1" applyBorder="1" applyAlignment="1">
      <alignment vertical="center"/>
    </xf>
    <xf numFmtId="0" fontId="43" fillId="0" borderId="44" xfId="77" applyFont="1" applyFill="1" applyBorder="1" applyAlignment="1">
      <alignment vertical="center"/>
    </xf>
    <xf numFmtId="49" fontId="44" fillId="0" borderId="44" xfId="77" applyNumberFormat="1" applyFont="1" applyFill="1" applyBorder="1" applyAlignment="1">
      <alignment horizontal="left" vertical="center"/>
    </xf>
    <xf numFmtId="0" fontId="44" fillId="0" borderId="45" xfId="77" applyFont="1" applyFill="1" applyBorder="1" applyAlignment="1">
      <alignment horizontal="center" vertical="center"/>
    </xf>
    <xf numFmtId="49" fontId="43" fillId="0" borderId="44" xfId="77" applyNumberFormat="1" applyFont="1" applyFill="1" applyBorder="1" applyAlignment="1">
      <alignment vertical="center"/>
    </xf>
    <xf numFmtId="0" fontId="44" fillId="0" borderId="44" xfId="77" applyFont="1" applyFill="1" applyBorder="1" applyAlignment="1">
      <alignment horizontal="left" vertical="center"/>
    </xf>
    <xf numFmtId="0" fontId="44" fillId="22" borderId="44" xfId="77" applyFont="1" applyFill="1" applyBorder="1" applyAlignment="1">
      <alignment horizontal="left" vertical="center"/>
    </xf>
    <xf numFmtId="0" fontId="43" fillId="0" borderId="44" xfId="77" applyFont="1" applyFill="1" applyBorder="1" applyAlignment="1">
      <alignment horizontal="left" vertical="center"/>
    </xf>
    <xf numFmtId="49" fontId="43" fillId="0" borderId="44" xfId="77" applyNumberFormat="1" applyFont="1" applyFill="1" applyBorder="1" applyAlignment="1">
      <alignment horizontal="left" vertical="center"/>
    </xf>
    <xf numFmtId="49" fontId="43" fillId="22" borderId="44" xfId="77" applyNumberFormat="1" applyFont="1" applyFill="1" applyBorder="1" applyAlignment="1">
      <alignment vertical="center"/>
    </xf>
    <xf numFmtId="49" fontId="43" fillId="22" borderId="52" xfId="77" applyNumberFormat="1" applyFont="1" applyFill="1" applyBorder="1" applyAlignment="1">
      <alignment vertical="center"/>
    </xf>
    <xf numFmtId="0" fontId="48" fillId="3" borderId="54" xfId="77" applyFont="1" applyFill="1" applyBorder="1" applyAlignment="1">
      <alignment horizontal="left" vertical="center" wrapText="1"/>
    </xf>
    <xf numFmtId="0" fontId="48" fillId="26" borderId="59" xfId="77" applyFont="1" applyFill="1" applyBorder="1" applyAlignment="1">
      <alignment horizontal="left" vertical="center" wrapText="1"/>
    </xf>
    <xf numFmtId="0" fontId="8" fillId="26" borderId="60" xfId="77" applyFill="1" applyBorder="1" applyAlignment="1">
      <alignment vertical="center"/>
    </xf>
    <xf numFmtId="49" fontId="8" fillId="0" borderId="61" xfId="3" applyNumberFormat="1" applyFont="1" applyFill="1" applyBorder="1" applyAlignment="1" applyProtection="1">
      <alignment horizontal="center" vertical="center" wrapText="1"/>
    </xf>
    <xf numFmtId="49" fontId="8" fillId="0" borderId="62" xfId="3" applyNumberFormat="1" applyFont="1" applyFill="1" applyBorder="1" applyAlignment="1" applyProtection="1">
      <alignment horizontal="center" vertical="center" wrapText="1"/>
    </xf>
    <xf numFmtId="43" fontId="8" fillId="22" borderId="62" xfId="123" applyFont="1" applyFill="1" applyBorder="1" applyAlignment="1" applyProtection="1">
      <alignment horizontal="center" vertical="center" wrapText="1"/>
    </xf>
    <xf numFmtId="49" fontId="8" fillId="22" borderId="62" xfId="3" applyNumberFormat="1" applyFont="1" applyFill="1" applyBorder="1" applyAlignment="1" applyProtection="1">
      <alignment horizontal="center" vertical="center" wrapText="1"/>
    </xf>
    <xf numFmtId="49" fontId="8" fillId="22" borderId="63" xfId="3" applyNumberFormat="1" applyFont="1" applyFill="1" applyBorder="1" applyAlignment="1" applyProtection="1">
      <alignment horizontal="center" vertical="center" wrapText="1"/>
    </xf>
    <xf numFmtId="49" fontId="43" fillId="3" borderId="64" xfId="77" applyNumberFormat="1" applyFont="1" applyFill="1" applyBorder="1" applyAlignment="1">
      <alignment horizontal="left" vertical="center" wrapText="1"/>
    </xf>
    <xf numFmtId="0" fontId="0" fillId="0" borderId="3" xfId="0" applyBorder="1"/>
    <xf numFmtId="0" fontId="8" fillId="22" borderId="61" xfId="77" applyFont="1" applyFill="1" applyBorder="1" applyAlignment="1">
      <alignment horizontal="center" vertical="center"/>
    </xf>
    <xf numFmtId="49" fontId="8" fillId="0" borderId="62" xfId="77" applyNumberFormat="1" applyFont="1" applyFill="1" applyBorder="1" applyAlignment="1">
      <alignment horizontal="center" vertical="center" wrapText="1"/>
    </xf>
    <xf numFmtId="49" fontId="8" fillId="0" borderId="62" xfId="77" applyNumberFormat="1" applyFont="1" applyFill="1" applyBorder="1" applyAlignment="1">
      <alignment horizontal="center" vertical="center"/>
    </xf>
    <xf numFmtId="49" fontId="8" fillId="22" borderId="62" xfId="77" applyNumberFormat="1" applyFont="1" applyFill="1" applyBorder="1" applyAlignment="1">
      <alignment horizontal="center" vertical="center"/>
    </xf>
    <xf numFmtId="3" fontId="8" fillId="0" borderId="62" xfId="77" applyNumberFormat="1" applyFont="1" applyFill="1" applyBorder="1" applyAlignment="1">
      <alignment horizontal="center" vertical="center" wrapText="1"/>
    </xf>
    <xf numFmtId="0" fontId="8" fillId="0" borderId="62" xfId="77" applyFont="1" applyFill="1" applyBorder="1" applyAlignment="1">
      <alignment horizontal="center" vertical="center"/>
    </xf>
    <xf numFmtId="0" fontId="8" fillId="22" borderId="62" xfId="77" applyFont="1" applyFill="1" applyBorder="1" applyAlignment="1">
      <alignment horizontal="center" vertical="center" wrapText="1"/>
    </xf>
    <xf numFmtId="0" fontId="8" fillId="0" borderId="62" xfId="77" quotePrefix="1" applyFont="1" applyFill="1" applyBorder="1" applyAlignment="1">
      <alignment horizontal="center" vertical="center"/>
    </xf>
    <xf numFmtId="0" fontId="8" fillId="0" borderId="62" xfId="77" quotePrefix="1" applyFont="1" applyFill="1" applyBorder="1" applyAlignment="1">
      <alignment horizontal="center" vertical="center" wrapText="1"/>
    </xf>
    <xf numFmtId="0" fontId="8" fillId="22" borderId="63" xfId="77" quotePrefix="1" applyFont="1" applyFill="1" applyBorder="1" applyAlignment="1">
      <alignment horizontal="center" vertical="center" wrapText="1"/>
    </xf>
    <xf numFmtId="49" fontId="42" fillId="3" borderId="64" xfId="77" applyNumberFormat="1" applyFont="1" applyFill="1" applyBorder="1" applyAlignment="1">
      <alignment horizontal="left" vertical="center" wrapText="1"/>
    </xf>
    <xf numFmtId="0" fontId="49" fillId="25" borderId="42" xfId="77" applyFont="1" applyFill="1" applyBorder="1" applyAlignment="1">
      <alignment horizontal="center" vertical="center"/>
    </xf>
    <xf numFmtId="0" fontId="49" fillId="25" borderId="45" xfId="77" applyFont="1" applyFill="1" applyBorder="1" applyAlignment="1">
      <alignment horizontal="center" vertical="center"/>
    </xf>
    <xf numFmtId="0" fontId="49" fillId="25" borderId="49" xfId="77" applyFont="1" applyFill="1" applyBorder="1" applyAlignment="1">
      <alignment horizontal="center" vertical="center"/>
    </xf>
    <xf numFmtId="2" fontId="49" fillId="0" borderId="47" xfId="3" applyNumberFormat="1" applyFont="1" applyFill="1" applyBorder="1" applyAlignment="1" applyProtection="1">
      <alignment horizontal="center" vertical="center" wrapText="1"/>
    </xf>
    <xf numFmtId="1" fontId="49" fillId="0" borderId="45" xfId="3" applyNumberFormat="1" applyFont="1" applyFill="1" applyBorder="1" applyAlignment="1" applyProtection="1">
      <alignment horizontal="center" vertical="center" wrapText="1"/>
    </xf>
    <xf numFmtId="1" fontId="49" fillId="0" borderId="53" xfId="3" applyNumberFormat="1" applyFont="1" applyFill="1" applyBorder="1" applyAlignment="1" applyProtection="1">
      <alignment horizontal="center" vertical="center" wrapText="1"/>
    </xf>
    <xf numFmtId="49" fontId="50" fillId="3" borderId="55" xfId="77" applyNumberFormat="1" applyFont="1" applyFill="1" applyBorder="1" applyAlignment="1">
      <alignment horizontal="center" vertical="center" wrapText="1"/>
    </xf>
    <xf numFmtId="49" fontId="49" fillId="22" borderId="57" xfId="77" applyNumberFormat="1" applyFont="1" applyFill="1" applyBorder="1" applyAlignment="1">
      <alignment horizontal="left" vertical="center" wrapText="1"/>
    </xf>
    <xf numFmtId="49" fontId="49" fillId="22" borderId="41" xfId="77" applyNumberFormat="1" applyFont="1" applyFill="1" applyBorder="1" applyAlignment="1">
      <alignment horizontal="left" vertical="center" wrapText="1"/>
    </xf>
    <xf numFmtId="49" fontId="49" fillId="25" borderId="49" xfId="77" applyNumberFormat="1" applyFont="1" applyFill="1" applyBorder="1" applyAlignment="1">
      <alignment horizontal="center" vertical="center" wrapText="1"/>
    </xf>
    <xf numFmtId="49" fontId="49" fillId="0" borderId="47" xfId="77" applyNumberFormat="1" applyFont="1" applyFill="1" applyBorder="1" applyAlignment="1">
      <alignment horizontal="center" vertical="center" wrapText="1"/>
    </xf>
    <xf numFmtId="0" fontId="49" fillId="0" borderId="45" xfId="77" quotePrefix="1" applyFont="1" applyFill="1" applyBorder="1" applyAlignment="1">
      <alignment horizontal="center" vertical="center"/>
    </xf>
    <xf numFmtId="0" fontId="49" fillId="0" borderId="45" xfId="77" quotePrefix="1" applyFont="1" applyFill="1" applyBorder="1" applyAlignment="1">
      <alignment horizontal="center" vertical="center" wrapText="1"/>
    </xf>
    <xf numFmtId="0" fontId="49" fillId="0" borderId="53" xfId="77" quotePrefix="1" applyFont="1" applyFill="1" applyBorder="1" applyAlignment="1">
      <alignment horizontal="center" vertical="center"/>
    </xf>
    <xf numFmtId="0" fontId="49" fillId="3" borderId="55" xfId="77" applyFont="1" applyFill="1" applyBorder="1" applyAlignment="1">
      <alignment horizontal="center" vertical="center" wrapText="1"/>
    </xf>
    <xf numFmtId="0" fontId="49" fillId="0" borderId="0" xfId="77" applyFont="1" applyAlignment="1">
      <alignment vertical="center"/>
    </xf>
    <xf numFmtId="0" fontId="49" fillId="26" borderId="60" xfId="77" applyFont="1" applyFill="1" applyBorder="1" applyAlignment="1">
      <alignment horizontal="center" vertical="center" wrapText="1"/>
    </xf>
    <xf numFmtId="10" fontId="9" fillId="0" borderId="0" xfId="0" applyNumberFormat="1" applyFont="1" applyFill="1" applyAlignment="1">
      <alignment horizontal="right" vertical="center" wrapText="1"/>
    </xf>
    <xf numFmtId="10" fontId="9" fillId="0" borderId="0" xfId="2" applyNumberFormat="1" applyFont="1" applyFill="1" applyAlignment="1">
      <alignment horizontal="right" vertical="center" wrapText="1"/>
    </xf>
    <xf numFmtId="0" fontId="0" fillId="0" borderId="0" xfId="0" applyAlignment="1">
      <alignment horizontal="right" vertical="center"/>
    </xf>
    <xf numFmtId="174" fontId="7" fillId="0" borderId="0" xfId="1" applyNumberFormat="1" applyFont="1" applyAlignment="1">
      <alignment vertical="center"/>
    </xf>
    <xf numFmtId="174" fontId="7" fillId="0" borderId="0" xfId="1" applyNumberFormat="1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174" fontId="10" fillId="0" borderId="71" xfId="1" applyNumberFormat="1" applyFont="1" applyFill="1" applyBorder="1" applyAlignment="1" applyProtection="1">
      <alignment vertical="center"/>
    </xf>
    <xf numFmtId="43" fontId="51" fillId="0" borderId="0" xfId="1" applyFont="1" applyFill="1" applyAlignment="1">
      <alignment vertical="center"/>
    </xf>
    <xf numFmtId="0" fontId="8" fillId="0" borderId="0" xfId="118"/>
    <xf numFmtId="43" fontId="8" fillId="0" borderId="0" xfId="118" applyNumberFormat="1"/>
    <xf numFmtId="0" fontId="8" fillId="0" borderId="0" xfId="77" applyFont="1" applyFill="1" applyAlignment="1">
      <alignment horizontal="right"/>
    </xf>
    <xf numFmtId="0" fontId="8" fillId="0" borderId="0" xfId="118" applyFont="1"/>
    <xf numFmtId="4" fontId="8" fillId="0" borderId="0" xfId="118" applyNumberFormat="1"/>
    <xf numFmtId="0" fontId="8" fillId="0" borderId="0" xfId="118" applyAlignment="1">
      <alignment horizontal="right"/>
    </xf>
    <xf numFmtId="0" fontId="43" fillId="0" borderId="0" xfId="77" applyFont="1"/>
    <xf numFmtId="0" fontId="8" fillId="0" borderId="0" xfId="77" applyFont="1"/>
    <xf numFmtId="0" fontId="45" fillId="0" borderId="0" xfId="77" applyFont="1"/>
    <xf numFmtId="0" fontId="8" fillId="3" borderId="0" xfId="77" applyFont="1" applyFill="1"/>
    <xf numFmtId="0" fontId="8" fillId="0" borderId="0" xfId="77" applyFont="1" applyAlignment="1">
      <alignment horizontal="center"/>
    </xf>
    <xf numFmtId="4" fontId="43" fillId="0" borderId="0" xfId="77" applyNumberFormat="1" applyFont="1" applyAlignment="1">
      <alignment horizontal="right"/>
    </xf>
    <xf numFmtId="0" fontId="8" fillId="0" borderId="72" xfId="77" applyFont="1" applyBorder="1"/>
    <xf numFmtId="0" fontId="8" fillId="0" borderId="7" xfId="77" applyFont="1" applyBorder="1"/>
    <xf numFmtId="0" fontId="43" fillId="0" borderId="0" xfId="77" applyFont="1" applyAlignment="1">
      <alignment horizontal="center"/>
    </xf>
    <xf numFmtId="4" fontId="58" fillId="0" borderId="0" xfId="77" applyNumberFormat="1" applyFont="1"/>
    <xf numFmtId="0" fontId="8" fillId="0" borderId="71" xfId="77" applyFont="1" applyBorder="1"/>
    <xf numFmtId="0" fontId="8" fillId="0" borderId="10" xfId="77" applyFont="1" applyBorder="1"/>
    <xf numFmtId="0" fontId="45" fillId="0" borderId="0" xfId="77" applyFont="1" applyAlignment="1">
      <alignment horizontal="center"/>
    </xf>
    <xf numFmtId="4" fontId="8" fillId="0" borderId="0" xfId="77" applyNumberFormat="1" applyFont="1" applyBorder="1"/>
    <xf numFmtId="4" fontId="8" fillId="0" borderId="0" xfId="77" applyNumberFormat="1" applyFont="1"/>
    <xf numFmtId="4" fontId="8" fillId="0" borderId="0" xfId="77" applyNumberFormat="1" applyFont="1" applyFill="1"/>
    <xf numFmtId="4" fontId="59" fillId="0" borderId="0" xfId="77" applyNumberFormat="1" applyFont="1" applyFill="1"/>
    <xf numFmtId="4" fontId="8" fillId="0" borderId="71" xfId="77" applyNumberFormat="1" applyFont="1" applyBorder="1"/>
    <xf numFmtId="4" fontId="8" fillId="0" borderId="10" xfId="77" applyNumberFormat="1" applyFont="1" applyBorder="1"/>
    <xf numFmtId="4" fontId="45" fillId="0" borderId="0" xfId="77" applyNumberFormat="1" applyFont="1"/>
    <xf numFmtId="4" fontId="8" fillId="0" borderId="0" xfId="77" applyNumberFormat="1" applyFont="1" applyFill="1" applyBorder="1"/>
    <xf numFmtId="4" fontId="8" fillId="0" borderId="73" xfId="77" applyNumberFormat="1" applyFont="1" applyBorder="1"/>
    <xf numFmtId="4" fontId="8" fillId="0" borderId="73" xfId="77" applyNumberFormat="1" applyFont="1" applyFill="1" applyBorder="1"/>
    <xf numFmtId="4" fontId="60" fillId="0" borderId="0" xfId="77" applyNumberFormat="1" applyFont="1"/>
    <xf numFmtId="4" fontId="8" fillId="0" borderId="27" xfId="77" applyNumberFormat="1" applyFont="1" applyBorder="1"/>
    <xf numFmtId="4" fontId="8" fillId="0" borderId="69" xfId="77" applyNumberFormat="1" applyFont="1" applyBorder="1"/>
    <xf numFmtId="0" fontId="8" fillId="0" borderId="0" xfId="77" applyFont="1" applyFill="1"/>
    <xf numFmtId="0" fontId="45" fillId="0" borderId="27" xfId="77" applyFont="1" applyBorder="1"/>
    <xf numFmtId="0" fontId="45" fillId="0" borderId="69" xfId="77" applyFont="1" applyBorder="1"/>
    <xf numFmtId="0" fontId="61" fillId="0" borderId="0" xfId="77" applyFont="1"/>
    <xf numFmtId="4" fontId="45" fillId="0" borderId="0" xfId="77" applyNumberFormat="1" applyFont="1" applyFill="1"/>
    <xf numFmtId="0" fontId="59" fillId="0" borderId="0" xfId="77" applyFont="1"/>
    <xf numFmtId="0" fontId="58" fillId="0" borderId="0" xfId="77" applyFont="1"/>
    <xf numFmtId="0" fontId="8" fillId="0" borderId="3" xfId="77" applyFont="1" applyBorder="1" applyAlignment="1">
      <alignment horizontal="center"/>
    </xf>
    <xf numFmtId="4" fontId="8" fillId="0" borderId="8" xfId="77" applyNumberFormat="1" applyFont="1" applyFill="1" applyBorder="1"/>
    <xf numFmtId="43" fontId="8" fillId="0" borderId="10" xfId="77" applyNumberFormat="1" applyFont="1" applyBorder="1"/>
    <xf numFmtId="4" fontId="8" fillId="0" borderId="8" xfId="77" applyNumberFormat="1" applyFont="1" applyBorder="1"/>
    <xf numFmtId="4" fontId="8" fillId="0" borderId="11" xfId="77" applyNumberFormat="1" applyFont="1" applyBorder="1"/>
    <xf numFmtId="43" fontId="8" fillId="0" borderId="69" xfId="77" applyNumberFormat="1" applyFont="1" applyBorder="1"/>
    <xf numFmtId="4" fontId="8" fillId="0" borderId="25" xfId="77" applyNumberFormat="1" applyFont="1" applyBorder="1"/>
    <xf numFmtId="4" fontId="8" fillId="0" borderId="3" xfId="77" applyNumberFormat="1" applyFont="1" applyBorder="1"/>
    <xf numFmtId="0" fontId="8" fillId="0" borderId="12" xfId="77" applyFont="1" applyBorder="1" applyAlignment="1">
      <alignment horizontal="center"/>
    </xf>
    <xf numFmtId="4" fontId="43" fillId="0" borderId="0" xfId="77" applyNumberFormat="1" applyFont="1"/>
    <xf numFmtId="3" fontId="45" fillId="0" borderId="0" xfId="77" applyNumberFormat="1" applyFont="1" applyBorder="1"/>
    <xf numFmtId="4" fontId="45" fillId="0" borderId="0" xfId="77" applyNumberFormat="1" applyFont="1" applyBorder="1"/>
    <xf numFmtId="0" fontId="45" fillId="0" borderId="0" xfId="77" applyFont="1" applyBorder="1"/>
    <xf numFmtId="4" fontId="45" fillId="0" borderId="8" xfId="77" applyNumberFormat="1" applyFont="1" applyFill="1" applyBorder="1"/>
    <xf numFmtId="0" fontId="45" fillId="0" borderId="0" xfId="77" applyFont="1" applyAlignment="1">
      <alignment horizontal="right"/>
    </xf>
    <xf numFmtId="0" fontId="45" fillId="0" borderId="0" xfId="77" quotePrefix="1" applyFont="1"/>
    <xf numFmtId="4" fontId="45" fillId="0" borderId="25" xfId="77" applyNumberFormat="1" applyFont="1" applyFill="1" applyBorder="1"/>
    <xf numFmtId="0" fontId="45" fillId="0" borderId="0" xfId="77" quotePrefix="1" applyFont="1" applyAlignment="1">
      <alignment horizontal="right"/>
    </xf>
    <xf numFmtId="4" fontId="45" fillId="0" borderId="73" xfId="77" applyNumberFormat="1" applyFont="1" applyFill="1" applyBorder="1"/>
    <xf numFmtId="0" fontId="45" fillId="0" borderId="0" xfId="77" applyFont="1" applyBorder="1" applyAlignment="1">
      <alignment horizontal="center"/>
    </xf>
    <xf numFmtId="0" fontId="8" fillId="0" borderId="0" xfId="77" applyFont="1" applyBorder="1"/>
    <xf numFmtId="0" fontId="8" fillId="0" borderId="0" xfId="77" applyFont="1" applyAlignment="1">
      <alignment horizontal="right"/>
    </xf>
    <xf numFmtId="0" fontId="45" fillId="0" borderId="0" xfId="77" applyFont="1" applyFill="1"/>
    <xf numFmtId="39" fontId="8" fillId="0" borderId="0" xfId="77" applyNumberFormat="1" applyFont="1"/>
    <xf numFmtId="175" fontId="8" fillId="0" borderId="0" xfId="77" applyNumberFormat="1" applyFont="1"/>
    <xf numFmtId="0" fontId="43" fillId="0" borderId="8" xfId="77" applyFont="1" applyFill="1" applyBorder="1" applyAlignment="1">
      <alignment horizontal="center"/>
    </xf>
    <xf numFmtId="0" fontId="8" fillId="0" borderId="6" xfId="77" applyFont="1" applyBorder="1" applyAlignment="1">
      <alignment horizontal="center"/>
    </xf>
    <xf numFmtId="0" fontId="8" fillId="0" borderId="6" xfId="77" applyFont="1" applyBorder="1"/>
    <xf numFmtId="4" fontId="8" fillId="0" borderId="0" xfId="77" applyNumberFormat="1" applyFont="1" applyAlignment="1">
      <alignment horizontal="center"/>
    </xf>
    <xf numFmtId="0" fontId="8" fillId="0" borderId="72" xfId="77" applyFont="1" applyBorder="1" applyAlignment="1">
      <alignment horizontal="center"/>
    </xf>
    <xf numFmtId="4" fontId="45" fillId="0" borderId="11" xfId="77" applyNumberFormat="1" applyFont="1" applyFill="1" applyBorder="1"/>
    <xf numFmtId="4" fontId="45" fillId="0" borderId="71" xfId="77" applyNumberFormat="1" applyFont="1" applyBorder="1"/>
    <xf numFmtId="4" fontId="45" fillId="3" borderId="0" xfId="77" applyNumberFormat="1" applyFont="1" applyFill="1" applyBorder="1"/>
    <xf numFmtId="0" fontId="45" fillId="0" borderId="10" xfId="77" applyFont="1" applyBorder="1"/>
    <xf numFmtId="4" fontId="45" fillId="0" borderId="0" xfId="77" applyNumberFormat="1" applyFont="1" applyAlignment="1"/>
    <xf numFmtId="4" fontId="8" fillId="0" borderId="10" xfId="77" applyNumberFormat="1" applyFont="1" applyFill="1" applyBorder="1"/>
    <xf numFmtId="4" fontId="58" fillId="0" borderId="0" xfId="77" quotePrefix="1" applyNumberFormat="1" applyFont="1" applyFill="1" applyAlignment="1">
      <alignment wrapText="1"/>
    </xf>
    <xf numFmtId="4" fontId="45" fillId="0" borderId="11" xfId="77" quotePrefix="1" applyNumberFormat="1" applyFont="1" applyFill="1" applyBorder="1" applyAlignment="1">
      <alignment wrapText="1"/>
    </xf>
    <xf numFmtId="4" fontId="58" fillId="0" borderId="10" xfId="77" quotePrefix="1" applyNumberFormat="1" applyFont="1" applyBorder="1" applyAlignment="1">
      <alignment wrapText="1"/>
    </xf>
    <xf numFmtId="4" fontId="58" fillId="0" borderId="0" xfId="77" applyNumberFormat="1" applyFont="1" applyBorder="1"/>
    <xf numFmtId="4" fontId="45" fillId="0" borderId="27" xfId="77" applyNumberFormat="1" applyFont="1" applyBorder="1"/>
    <xf numFmtId="4" fontId="45" fillId="3" borderId="73" xfId="77" applyNumberFormat="1" applyFont="1" applyFill="1" applyBorder="1"/>
    <xf numFmtId="4" fontId="45" fillId="0" borderId="73" xfId="77" applyNumberFormat="1" applyFont="1" applyBorder="1"/>
    <xf numFmtId="4" fontId="45" fillId="0" borderId="27" xfId="77" applyNumberFormat="1" applyFont="1" applyBorder="1" applyAlignment="1"/>
    <xf numFmtId="4" fontId="8" fillId="0" borderId="69" xfId="77" applyNumberFormat="1" applyFont="1" applyFill="1" applyBorder="1"/>
    <xf numFmtId="4" fontId="45" fillId="0" borderId="25" xfId="77" applyNumberFormat="1" applyFont="1" applyBorder="1"/>
    <xf numFmtId="4" fontId="58" fillId="0" borderId="0" xfId="77" applyNumberFormat="1" applyFont="1" applyFill="1"/>
    <xf numFmtId="4" fontId="61" fillId="0" borderId="0" xfId="77" applyNumberFormat="1" applyFont="1" applyBorder="1"/>
    <xf numFmtId="3" fontId="45" fillId="0" borderId="0" xfId="77" applyNumberFormat="1" applyFont="1"/>
    <xf numFmtId="0" fontId="58" fillId="0" borderId="0" xfId="77" applyFont="1" applyFill="1"/>
    <xf numFmtId="0" fontId="58" fillId="0" borderId="8" xfId="77" applyFont="1" applyFill="1" applyBorder="1"/>
    <xf numFmtId="0" fontId="43" fillId="0" borderId="11" xfId="77" applyFont="1" applyBorder="1" applyAlignment="1">
      <alignment horizontal="center"/>
    </xf>
    <xf numFmtId="4" fontId="45" fillId="0" borderId="10" xfId="77" applyNumberFormat="1" applyFont="1" applyBorder="1"/>
    <xf numFmtId="4" fontId="61" fillId="0" borderId="0" xfId="77" applyNumberFormat="1" applyFont="1"/>
    <xf numFmtId="4" fontId="62" fillId="0" borderId="11" xfId="77" applyNumberFormat="1" applyFont="1" applyFill="1" applyBorder="1"/>
    <xf numFmtId="3" fontId="8" fillId="0" borderId="0" xfId="77" applyNumberFormat="1" applyFont="1"/>
    <xf numFmtId="0" fontId="58" fillId="0" borderId="11" xfId="77" applyFont="1" applyFill="1" applyBorder="1"/>
    <xf numFmtId="4" fontId="45" fillId="0" borderId="69" xfId="77" applyNumberFormat="1" applyFont="1" applyBorder="1"/>
    <xf numFmtId="4" fontId="8" fillId="0" borderId="25" xfId="77" applyNumberFormat="1" applyFont="1" applyFill="1" applyBorder="1"/>
    <xf numFmtId="4" fontId="45" fillId="0" borderId="0" xfId="77" applyNumberFormat="1" applyFont="1" applyFill="1" applyBorder="1"/>
    <xf numFmtId="0" fontId="58" fillId="0" borderId="8" xfId="77" applyFont="1" applyBorder="1" applyAlignment="1">
      <alignment horizontal="center"/>
    </xf>
    <xf numFmtId="0" fontId="45" fillId="0" borderId="72" xfId="77" applyFont="1" applyBorder="1"/>
    <xf numFmtId="0" fontId="45" fillId="0" borderId="6" xfId="77" applyFont="1" applyBorder="1" applyAlignment="1">
      <alignment horizontal="center"/>
    </xf>
    <xf numFmtId="0" fontId="45" fillId="0" borderId="6" xfId="77" applyFont="1" applyBorder="1"/>
    <xf numFmtId="0" fontId="45" fillId="0" borderId="7" xfId="77" applyFont="1" applyBorder="1"/>
    <xf numFmtId="4" fontId="58" fillId="0" borderId="11" xfId="77" applyNumberFormat="1" applyFont="1" applyFill="1" applyBorder="1"/>
    <xf numFmtId="4" fontId="61" fillId="0" borderId="71" xfId="77" applyNumberFormat="1" applyFont="1" applyBorder="1"/>
    <xf numFmtId="0" fontId="61" fillId="0" borderId="0" xfId="77" applyFont="1" applyBorder="1"/>
    <xf numFmtId="0" fontId="58" fillId="0" borderId="0" xfId="77" applyFont="1" applyAlignment="1">
      <alignment horizontal="right"/>
    </xf>
    <xf numFmtId="0" fontId="43" fillId="0" borderId="0" xfId="77" applyFont="1" applyAlignment="1">
      <alignment horizontal="left"/>
    </xf>
    <xf numFmtId="0" fontId="8" fillId="0" borderId="0" xfId="77" applyFont="1" applyAlignment="1">
      <alignment horizontal="left"/>
    </xf>
    <xf numFmtId="4" fontId="58" fillId="0" borderId="73" xfId="77" applyNumberFormat="1" applyFont="1" applyBorder="1"/>
    <xf numFmtId="4" fontId="62" fillId="0" borderId="0" xfId="77" applyNumberFormat="1" applyFont="1"/>
    <xf numFmtId="4" fontId="58" fillId="0" borderId="73" xfId="77" applyNumberFormat="1" applyFont="1" applyFill="1" applyBorder="1"/>
    <xf numFmtId="4" fontId="45" fillId="0" borderId="69" xfId="77" applyNumberFormat="1" applyFont="1" applyFill="1" applyBorder="1"/>
    <xf numFmtId="4" fontId="8" fillId="0" borderId="1" xfId="77" applyNumberFormat="1" applyFont="1" applyBorder="1"/>
    <xf numFmtId="4" fontId="58" fillId="0" borderId="0" xfId="118" applyNumberFormat="1" applyFont="1" applyBorder="1"/>
    <xf numFmtId="0" fontId="45" fillId="0" borderId="0" xfId="118" applyFont="1"/>
    <xf numFmtId="4" fontId="45" fillId="0" borderId="3" xfId="77" applyNumberFormat="1" applyFont="1" applyBorder="1" applyAlignment="1">
      <alignment horizontal="right" vertical="center"/>
    </xf>
    <xf numFmtId="0" fontId="45" fillId="0" borderId="3" xfId="77" applyFont="1" applyBorder="1" applyAlignment="1">
      <alignment horizontal="right" vertical="center"/>
    </xf>
    <xf numFmtId="4" fontId="45" fillId="0" borderId="8" xfId="77" applyNumberFormat="1" applyFont="1" applyBorder="1"/>
    <xf numFmtId="0" fontId="45" fillId="0" borderId="11" xfId="77" applyFont="1" applyBorder="1"/>
    <xf numFmtId="4" fontId="45" fillId="0" borderId="3" xfId="77" applyNumberFormat="1" applyFont="1" applyBorder="1"/>
    <xf numFmtId="4" fontId="58" fillId="0" borderId="0" xfId="118" applyNumberFormat="1" applyFont="1"/>
    <xf numFmtId="0" fontId="58" fillId="0" borderId="72" xfId="77" applyFont="1" applyBorder="1"/>
    <xf numFmtId="0" fontId="58" fillId="0" borderId="6" xfId="77" applyFont="1" applyBorder="1"/>
    <xf numFmtId="0" fontId="58" fillId="0" borderId="7" xfId="77" applyFont="1" applyBorder="1"/>
    <xf numFmtId="0" fontId="58" fillId="0" borderId="71" xfId="77" applyFont="1" applyBorder="1"/>
    <xf numFmtId="0" fontId="58" fillId="0" borderId="0" xfId="77" applyFont="1" applyBorder="1"/>
    <xf numFmtId="0" fontId="58" fillId="0" borderId="10" xfId="77" applyFont="1" applyBorder="1"/>
    <xf numFmtId="4" fontId="58" fillId="0" borderId="71" xfId="77" applyNumberFormat="1" applyFont="1" applyBorder="1"/>
    <xf numFmtId="4" fontId="58" fillId="0" borderId="10" xfId="77" applyNumberFormat="1" applyFont="1" applyBorder="1"/>
    <xf numFmtId="43" fontId="8" fillId="0" borderId="0" xfId="77" applyNumberFormat="1" applyFont="1"/>
    <xf numFmtId="39" fontId="8" fillId="0" borderId="73" xfId="77" applyNumberFormat="1" applyFont="1" applyBorder="1"/>
    <xf numFmtId="4" fontId="58" fillId="0" borderId="27" xfId="77" applyNumberFormat="1" applyFont="1" applyBorder="1"/>
    <xf numFmtId="0" fontId="58" fillId="0" borderId="73" xfId="77" applyFont="1" applyBorder="1"/>
    <xf numFmtId="4" fontId="58" fillId="0" borderId="69" xfId="77" applyNumberFormat="1" applyFont="1" applyBorder="1"/>
    <xf numFmtId="0" fontId="58" fillId="0" borderId="27" xfId="77" applyFont="1" applyBorder="1"/>
    <xf numFmtId="0" fontId="58" fillId="0" borderId="69" xfId="77" applyFont="1" applyBorder="1"/>
    <xf numFmtId="0" fontId="45" fillId="3" borderId="0" xfId="77" applyFont="1" applyFill="1"/>
    <xf numFmtId="0" fontId="58" fillId="0" borderId="0" xfId="77" applyFont="1" applyAlignment="1">
      <alignment horizontal="center"/>
    </xf>
    <xf numFmtId="4" fontId="61" fillId="0" borderId="0" xfId="77" applyNumberFormat="1" applyFont="1" applyFill="1"/>
    <xf numFmtId="0" fontId="61" fillId="0" borderId="0" xfId="77" applyFont="1" applyFill="1"/>
    <xf numFmtId="0" fontId="45" fillId="0" borderId="7" xfId="77" applyFont="1" applyBorder="1" applyAlignment="1">
      <alignment horizontal="center"/>
    </xf>
    <xf numFmtId="0" fontId="45" fillId="0" borderId="10" xfId="77" applyFont="1" applyBorder="1" applyAlignment="1">
      <alignment horizontal="center"/>
    </xf>
    <xf numFmtId="4" fontId="45" fillId="0" borderId="11" xfId="77" applyNumberFormat="1" applyFont="1" applyBorder="1"/>
    <xf numFmtId="0" fontId="45" fillId="0" borderId="69" xfId="77" applyFont="1" applyBorder="1" applyAlignment="1">
      <alignment horizontal="center"/>
    </xf>
    <xf numFmtId="4" fontId="61" fillId="0" borderId="8" xfId="77" applyNumberFormat="1" applyFont="1" applyBorder="1"/>
    <xf numFmtId="4" fontId="61" fillId="0" borderId="11" xfId="77" applyNumberFormat="1" applyFont="1" applyBorder="1"/>
    <xf numFmtId="3" fontId="61" fillId="0" borderId="0" xfId="77" applyNumberFormat="1" applyFont="1"/>
    <xf numFmtId="4" fontId="61" fillId="0" borderId="25" xfId="77" applyNumberFormat="1" applyFont="1" applyBorder="1"/>
    <xf numFmtId="4" fontId="45" fillId="0" borderId="0" xfId="77" applyNumberFormat="1" applyFont="1" applyAlignment="1">
      <alignment horizontal="center"/>
    </xf>
    <xf numFmtId="0" fontId="45" fillId="0" borderId="72" xfId="77" applyFont="1" applyBorder="1" applyAlignment="1">
      <alignment horizontal="center"/>
    </xf>
    <xf numFmtId="4" fontId="45" fillId="0" borderId="10" xfId="77" applyNumberFormat="1" applyFont="1" applyFill="1" applyBorder="1"/>
    <xf numFmtId="0" fontId="58" fillId="0" borderId="11" xfId="77" applyFont="1" applyBorder="1" applyAlignment="1">
      <alignment horizontal="center"/>
    </xf>
    <xf numFmtId="0" fontId="45" fillId="0" borderId="27" xfId="77" applyFont="1" applyFill="1" applyBorder="1"/>
    <xf numFmtId="0" fontId="45" fillId="0" borderId="73" xfId="77" applyFont="1" applyBorder="1"/>
    <xf numFmtId="4" fontId="45" fillId="0" borderId="72" xfId="77" applyNumberFormat="1" applyFont="1" applyBorder="1"/>
    <xf numFmtId="0" fontId="45" fillId="0" borderId="0" xfId="118" applyFont="1" applyBorder="1"/>
    <xf numFmtId="0" fontId="58" fillId="0" borderId="0" xfId="118" applyFont="1" applyAlignment="1">
      <alignment horizontal="center"/>
    </xf>
    <xf numFmtId="4" fontId="45" fillId="0" borderId="8" xfId="118" applyNumberFormat="1" applyFont="1" applyBorder="1"/>
    <xf numFmtId="4" fontId="45" fillId="0" borderId="8" xfId="77" applyNumberFormat="1" applyFont="1" applyBorder="1" applyAlignment="1">
      <alignment horizontal="right" vertical="center"/>
    </xf>
    <xf numFmtId="4" fontId="45" fillId="0" borderId="11" xfId="118" applyNumberFormat="1" applyFont="1" applyBorder="1"/>
    <xf numFmtId="0" fontId="45" fillId="0" borderId="11" xfId="77" applyFont="1" applyBorder="1" applyAlignment="1">
      <alignment horizontal="right" vertical="center"/>
    </xf>
    <xf numFmtId="4" fontId="45" fillId="0" borderId="25" xfId="118" applyNumberFormat="1" applyFont="1" applyBorder="1"/>
    <xf numFmtId="0" fontId="45" fillId="0" borderId="25" xfId="77" applyFont="1" applyBorder="1" applyAlignment="1">
      <alignment horizontal="right" vertical="center"/>
    </xf>
    <xf numFmtId="4" fontId="45" fillId="0" borderId="3" xfId="118" applyNumberFormat="1" applyFont="1" applyBorder="1"/>
    <xf numFmtId="0" fontId="58" fillId="0" borderId="0" xfId="118" applyFont="1"/>
    <xf numFmtId="4" fontId="45" fillId="0" borderId="0" xfId="118" applyNumberFormat="1" applyFont="1"/>
    <xf numFmtId="4" fontId="45" fillId="0" borderId="0" xfId="118" applyNumberFormat="1" applyFont="1" applyAlignment="1">
      <alignment horizontal="right" vertical="center"/>
    </xf>
    <xf numFmtId="0" fontId="45" fillId="0" borderId="0" xfId="118" applyFont="1" applyAlignment="1">
      <alignment horizontal="right" vertical="center"/>
    </xf>
    <xf numFmtId="0" fontId="45" fillId="0" borderId="25" xfId="77" applyFont="1" applyBorder="1"/>
    <xf numFmtId="0" fontId="45" fillId="0" borderId="0" xfId="118" quotePrefix="1" applyFont="1"/>
    <xf numFmtId="4" fontId="45" fillId="0" borderId="73" xfId="118" applyNumberFormat="1" applyFont="1" applyBorder="1"/>
    <xf numFmtId="0" fontId="58" fillId="0" borderId="0" xfId="118" applyFont="1" applyAlignment="1">
      <alignment horizontal="left"/>
    </xf>
    <xf numFmtId="43" fontId="45" fillId="0" borderId="0" xfId="77" applyNumberFormat="1" applyFont="1"/>
    <xf numFmtId="0" fontId="43" fillId="0" borderId="8" xfId="77" applyFont="1" applyFill="1" applyBorder="1"/>
    <xf numFmtId="4" fontId="8" fillId="3" borderId="0" xfId="77" applyNumberFormat="1" applyFont="1" applyFill="1"/>
    <xf numFmtId="175" fontId="45" fillId="3" borderId="0" xfId="77" applyNumberFormat="1" applyFont="1" applyFill="1"/>
    <xf numFmtId="4" fontId="8" fillId="0" borderId="12" xfId="77" applyNumberFormat="1" applyFont="1" applyBorder="1"/>
    <xf numFmtId="0" fontId="8" fillId="0" borderId="0" xfId="77" applyNumberFormat="1" applyFont="1"/>
    <xf numFmtId="4" fontId="8" fillId="0" borderId="0" xfId="118" applyNumberFormat="1" applyFont="1"/>
    <xf numFmtId="0" fontId="43" fillId="0" borderId="0" xfId="118" applyFont="1" applyAlignment="1">
      <alignment horizontal="center"/>
    </xf>
    <xf numFmtId="43" fontId="11" fillId="0" borderId="8" xfId="1" applyFont="1" applyFill="1" applyBorder="1" applyAlignment="1">
      <alignment vertical="center"/>
    </xf>
    <xf numFmtId="43" fontId="12" fillId="0" borderId="11" xfId="1" applyFont="1" applyFill="1" applyBorder="1" applyAlignment="1" applyProtection="1">
      <alignment horizontal="left" vertical="center"/>
    </xf>
    <xf numFmtId="43" fontId="11" fillId="0" borderId="11" xfId="1" applyFont="1" applyFill="1" applyBorder="1" applyAlignment="1" applyProtection="1">
      <alignment horizontal="left" vertical="center"/>
    </xf>
    <xf numFmtId="43" fontId="12" fillId="0" borderId="11" xfId="1" applyFont="1" applyFill="1" applyBorder="1" applyAlignment="1">
      <alignment vertical="center"/>
    </xf>
    <xf numFmtId="43" fontId="14" fillId="0" borderId="11" xfId="1" applyFont="1" applyBorder="1" applyAlignment="1" applyProtection="1">
      <alignment horizontal="right" vertical="center"/>
    </xf>
    <xf numFmtId="43" fontId="16" fillId="0" borderId="11" xfId="1" applyFont="1" applyBorder="1" applyAlignment="1" applyProtection="1">
      <alignment horizontal="right" vertical="center"/>
    </xf>
    <xf numFmtId="43" fontId="11" fillId="0" borderId="8" xfId="1" applyFont="1" applyBorder="1" applyAlignment="1" applyProtection="1">
      <alignment horizontal="right" vertical="center"/>
    </xf>
    <xf numFmtId="43" fontId="12" fillId="0" borderId="74" xfId="1" applyFont="1" applyBorder="1" applyAlignment="1" applyProtection="1">
      <alignment horizontal="right" vertical="center"/>
    </xf>
    <xf numFmtId="43" fontId="11" fillId="0" borderId="11" xfId="1" applyFont="1" applyBorder="1" applyAlignment="1" applyProtection="1">
      <alignment horizontal="right" vertical="center"/>
    </xf>
    <xf numFmtId="43" fontId="12" fillId="0" borderId="74" xfId="1" applyFont="1" applyBorder="1" applyAlignment="1">
      <alignment horizontal="right" vertical="center"/>
    </xf>
    <xf numFmtId="0" fontId="8" fillId="0" borderId="0" xfId="77" applyFont="1" applyAlignment="1">
      <alignment horizontal="center"/>
    </xf>
    <xf numFmtId="0" fontId="43" fillId="0" borderId="0" xfId="77" applyFont="1" applyAlignment="1">
      <alignment horizontal="right"/>
    </xf>
    <xf numFmtId="0" fontId="8" fillId="0" borderId="72" xfId="77" applyFont="1" applyFill="1" applyBorder="1"/>
    <xf numFmtId="0" fontId="8" fillId="0" borderId="6" xfId="77" applyFont="1" applyFill="1" applyBorder="1" applyAlignment="1">
      <alignment horizontal="right"/>
    </xf>
    <xf numFmtId="4" fontId="8" fillId="0" borderId="7" xfId="77" applyNumberFormat="1" applyFont="1" applyFill="1" applyBorder="1"/>
    <xf numFmtId="0" fontId="8" fillId="0" borderId="27" xfId="77" applyFont="1" applyFill="1" applyBorder="1"/>
    <xf numFmtId="0" fontId="8" fillId="0" borderId="73" xfId="77" applyFont="1" applyFill="1" applyBorder="1" applyAlignment="1">
      <alignment horizontal="right"/>
    </xf>
    <xf numFmtId="0" fontId="8" fillId="0" borderId="0" xfId="77" applyFont="1" applyAlignment="1">
      <alignment horizontal="center"/>
    </xf>
    <xf numFmtId="0" fontId="8" fillId="0" borderId="0" xfId="77" quotePrefix="1" applyFont="1"/>
    <xf numFmtId="4" fontId="43" fillId="0" borderId="73" xfId="77" applyNumberFormat="1" applyFont="1" applyBorder="1"/>
    <xf numFmtId="4" fontId="43" fillId="0" borderId="0" xfId="77" applyNumberFormat="1" applyFont="1" applyFill="1"/>
    <xf numFmtId="4" fontId="43" fillId="0" borderId="73" xfId="77" applyNumberFormat="1" applyFont="1" applyFill="1" applyBorder="1"/>
    <xf numFmtId="0" fontId="63" fillId="0" borderId="0" xfId="77" applyFont="1"/>
    <xf numFmtId="4" fontId="63" fillId="0" borderId="0" xfId="77" applyNumberFormat="1" applyFont="1"/>
    <xf numFmtId="0" fontId="64" fillId="0" borderId="0" xfId="77" applyFont="1" applyAlignment="1">
      <alignment horizontal="center"/>
    </xf>
    <xf numFmtId="4" fontId="65" fillId="0" borderId="0" xfId="77" applyNumberFormat="1" applyFont="1" applyFill="1"/>
    <xf numFmtId="4" fontId="65" fillId="0" borderId="73" xfId="77" applyNumberFormat="1" applyFont="1" applyFill="1" applyBorder="1"/>
    <xf numFmtId="0" fontId="8" fillId="0" borderId="8" xfId="77" applyFont="1" applyBorder="1" applyAlignment="1">
      <alignment horizontal="center"/>
    </xf>
    <xf numFmtId="0" fontId="8" fillId="0" borderId="7" xfId="77" applyFont="1" applyBorder="1" applyAlignment="1">
      <alignment horizontal="center"/>
    </xf>
    <xf numFmtId="4" fontId="8" fillId="0" borderId="72" xfId="77" applyNumberFormat="1" applyFont="1" applyFill="1" applyBorder="1"/>
    <xf numFmtId="4" fontId="8" fillId="0" borderId="71" xfId="77" applyNumberFormat="1" applyFont="1" applyFill="1" applyBorder="1"/>
    <xf numFmtId="4" fontId="8" fillId="0" borderId="11" xfId="77" applyNumberFormat="1" applyFont="1" applyFill="1" applyBorder="1"/>
    <xf numFmtId="4" fontId="43" fillId="0" borderId="0" xfId="77" quotePrefix="1" applyNumberFormat="1" applyFont="1" applyFill="1" applyAlignment="1">
      <alignment wrapText="1"/>
    </xf>
    <xf numFmtId="4" fontId="43" fillId="0" borderId="0" xfId="77" applyNumberFormat="1" applyFont="1" applyBorder="1"/>
    <xf numFmtId="4" fontId="59" fillId="0" borderId="73" xfId="77" applyNumberFormat="1" applyFont="1" applyBorder="1"/>
    <xf numFmtId="4" fontId="59" fillId="0" borderId="0" xfId="77" applyNumberFormat="1" applyFont="1" applyBorder="1"/>
    <xf numFmtId="4" fontId="8" fillId="3" borderId="0" xfId="77" applyNumberFormat="1" applyFont="1" applyFill="1" applyBorder="1"/>
    <xf numFmtId="4" fontId="59" fillId="0" borderId="0" xfId="77" applyNumberFormat="1" applyFont="1"/>
    <xf numFmtId="4" fontId="63" fillId="0" borderId="11" xfId="77" applyNumberFormat="1" applyFont="1" applyFill="1" applyBorder="1"/>
    <xf numFmtId="0" fontId="43" fillId="0" borderId="11" xfId="77" applyFont="1" applyFill="1" applyBorder="1"/>
    <xf numFmtId="4" fontId="8" fillId="3" borderId="73" xfId="77" applyNumberFormat="1" applyFont="1" applyFill="1" applyBorder="1"/>
    <xf numFmtId="0" fontId="59" fillId="0" borderId="0" xfId="77" applyFont="1" applyAlignment="1">
      <alignment horizontal="center"/>
    </xf>
    <xf numFmtId="0" fontId="43" fillId="0" borderId="0" xfId="77" applyFont="1" applyFill="1"/>
    <xf numFmtId="4" fontId="8" fillId="0" borderId="7" xfId="77" applyNumberFormat="1" applyFont="1" applyFill="1" applyBorder="1" applyAlignment="1"/>
    <xf numFmtId="4" fontId="8" fillId="0" borderId="69" xfId="77" applyNumberFormat="1" applyFont="1" applyFill="1" applyBorder="1" applyAlignment="1">
      <alignment horizontal="right"/>
    </xf>
    <xf numFmtId="0" fontId="63" fillId="0" borderId="73" xfId="77" applyFont="1" applyBorder="1"/>
    <xf numFmtId="4" fontId="63" fillId="0" borderId="73" xfId="77" applyNumberFormat="1" applyFont="1" applyBorder="1"/>
    <xf numFmtId="0" fontId="66" fillId="0" borderId="0" xfId="77" applyFont="1" applyAlignment="1">
      <alignment horizontal="center"/>
    </xf>
    <xf numFmtId="0" fontId="65" fillId="0" borderId="0" xfId="77" applyFont="1"/>
    <xf numFmtId="0" fontId="65" fillId="0" borderId="69" xfId="77" applyFont="1" applyBorder="1"/>
    <xf numFmtId="0" fontId="67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43" fontId="9" fillId="0" borderId="0" xfId="1" applyFont="1" applyAlignment="1">
      <alignment vertical="center"/>
    </xf>
    <xf numFmtId="10" fontId="9" fillId="0" borderId="0" xfId="2" applyNumberFormat="1" applyFont="1" applyFill="1" applyAlignment="1">
      <alignment vertical="center"/>
    </xf>
    <xf numFmtId="0" fontId="43" fillId="0" borderId="0" xfId="0" applyFont="1" applyFill="1" applyAlignment="1">
      <alignment horizontal="left"/>
    </xf>
    <xf numFmtId="0" fontId="51" fillId="0" borderId="0" xfId="0" applyFont="1" applyFill="1" applyAlignment="1">
      <alignment horizontal="center" vertical="center"/>
    </xf>
    <xf numFmtId="0" fontId="51" fillId="0" borderId="0" xfId="0" applyFont="1" applyFill="1" applyAlignment="1">
      <alignment vertical="center"/>
    </xf>
    <xf numFmtId="10" fontId="51" fillId="0" borderId="0" xfId="2" applyNumberFormat="1" applyFont="1" applyFill="1" applyAlignment="1">
      <alignment vertical="center"/>
    </xf>
    <xf numFmtId="165" fontId="11" fillId="0" borderId="3" xfId="2" quotePrefix="1" applyNumberFormat="1" applyFont="1" applyFill="1" applyBorder="1" applyAlignment="1" applyProtection="1">
      <alignment horizontal="center" vertical="center"/>
    </xf>
    <xf numFmtId="174" fontId="11" fillId="0" borderId="70" xfId="1" quotePrefix="1" applyNumberFormat="1" applyFont="1" applyFill="1" applyBorder="1" applyAlignment="1" applyProtection="1">
      <alignment horizontal="center" vertical="center" wrapText="1"/>
    </xf>
    <xf numFmtId="174" fontId="11" fillId="0" borderId="25" xfId="1" quotePrefix="1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</xf>
    <xf numFmtId="0" fontId="13" fillId="0" borderId="38" xfId="0" applyFont="1" applyFill="1" applyBorder="1" applyAlignment="1" applyProtection="1">
      <alignment horizontal="center" vertical="center" wrapText="1"/>
    </xf>
    <xf numFmtId="0" fontId="13" fillId="0" borderId="40" xfId="0" applyFont="1" applyFill="1" applyBorder="1" applyAlignment="1" applyProtection="1">
      <alignment horizontal="center" vertical="center" wrapText="1"/>
    </xf>
    <xf numFmtId="0" fontId="13" fillId="0" borderId="39" xfId="0" applyFont="1" applyFill="1" applyBorder="1" applyAlignment="1" applyProtection="1">
      <alignment horizontal="center" vertical="center" wrapText="1"/>
    </xf>
    <xf numFmtId="174" fontId="11" fillId="0" borderId="20" xfId="1" quotePrefix="1" applyNumberFormat="1" applyFont="1" applyFill="1" applyBorder="1" applyAlignment="1" applyProtection="1">
      <alignment horizontal="center" vertical="center" wrapText="1"/>
    </xf>
    <xf numFmtId="174" fontId="11" fillId="0" borderId="69" xfId="1" quotePrefix="1" applyNumberFormat="1" applyFont="1" applyFill="1" applyBorder="1" applyAlignment="1" applyProtection="1">
      <alignment horizontal="center" vertical="center" wrapText="1"/>
    </xf>
    <xf numFmtId="4" fontId="43" fillId="0" borderId="71" xfId="77" applyNumberFormat="1" applyFont="1" applyBorder="1" applyAlignment="1">
      <alignment horizontal="right" vertical="center"/>
    </xf>
    <xf numFmtId="0" fontId="43" fillId="0" borderId="71" xfId="77" applyFont="1" applyBorder="1" applyAlignment="1">
      <alignment horizontal="right" vertical="center"/>
    </xf>
    <xf numFmtId="4" fontId="58" fillId="0" borderId="71" xfId="77" applyNumberFormat="1" applyFont="1" applyBorder="1" applyAlignment="1">
      <alignment horizontal="right" vertical="center"/>
    </xf>
    <xf numFmtId="0" fontId="58" fillId="0" borderId="71" xfId="77" applyFont="1" applyBorder="1" applyAlignment="1">
      <alignment horizontal="right" vertical="center"/>
    </xf>
    <xf numFmtId="0" fontId="8" fillId="0" borderId="0" xfId="77" applyFont="1" applyAlignment="1">
      <alignment horizontal="center"/>
    </xf>
    <xf numFmtId="0" fontId="8" fillId="0" borderId="73" xfId="77" applyFont="1" applyBorder="1" applyAlignment="1">
      <alignment horizontal="center"/>
    </xf>
    <xf numFmtId="4" fontId="8" fillId="0" borderId="1" xfId="77" applyNumberFormat="1" applyFont="1" applyBorder="1" applyAlignment="1">
      <alignment horizontal="center"/>
    </xf>
    <xf numFmtId="0" fontId="8" fillId="0" borderId="12" xfId="77" applyFont="1" applyBorder="1" applyAlignment="1">
      <alignment horizontal="center"/>
    </xf>
    <xf numFmtId="4" fontId="45" fillId="0" borderId="1" xfId="77" applyNumberFormat="1" applyFont="1" applyBorder="1" applyAlignment="1">
      <alignment horizontal="center"/>
    </xf>
    <xf numFmtId="0" fontId="45" fillId="0" borderId="12" xfId="77" applyFont="1" applyBorder="1" applyAlignment="1">
      <alignment horizontal="center"/>
    </xf>
    <xf numFmtId="0" fontId="8" fillId="0" borderId="69" xfId="77" applyFont="1" applyBorder="1" applyAlignment="1">
      <alignment horizontal="center"/>
    </xf>
    <xf numFmtId="0" fontId="8" fillId="0" borderId="1" xfId="77" applyFont="1" applyBorder="1" applyAlignment="1">
      <alignment horizontal="center"/>
    </xf>
    <xf numFmtId="0" fontId="8" fillId="0" borderId="2" xfId="77" applyFont="1" applyBorder="1" applyAlignment="1">
      <alignment horizontal="center"/>
    </xf>
    <xf numFmtId="0" fontId="45" fillId="0" borderId="1" xfId="77" applyFont="1" applyBorder="1" applyAlignment="1">
      <alignment horizontal="center"/>
    </xf>
    <xf numFmtId="0" fontId="45" fillId="0" borderId="2" xfId="77" applyFont="1" applyBorder="1" applyAlignment="1">
      <alignment horizontal="center"/>
    </xf>
    <xf numFmtId="0" fontId="45" fillId="0" borderId="73" xfId="77" applyFont="1" applyBorder="1" applyAlignment="1">
      <alignment horizontal="center"/>
    </xf>
    <xf numFmtId="0" fontId="45" fillId="0" borderId="69" xfId="77" applyFont="1" applyBorder="1" applyAlignment="1">
      <alignment horizontal="center"/>
    </xf>
    <xf numFmtId="0" fontId="45" fillId="0" borderId="0" xfId="77" applyFont="1" applyAlignment="1">
      <alignment horizontal="center"/>
    </xf>
    <xf numFmtId="4" fontId="45" fillId="0" borderId="0" xfId="77" applyNumberFormat="1" applyFont="1" applyBorder="1" applyAlignment="1">
      <alignment horizontal="right"/>
    </xf>
    <xf numFmtId="0" fontId="45" fillId="0" borderId="73" xfId="77" applyFont="1" applyBorder="1" applyAlignment="1">
      <alignment horizontal="right"/>
    </xf>
    <xf numFmtId="4" fontId="45" fillId="0" borderId="0" xfId="118" applyNumberFormat="1" applyFont="1" applyBorder="1" applyAlignment="1">
      <alignment horizontal="right" vertical="center"/>
    </xf>
    <xf numFmtId="0" fontId="45" fillId="0" borderId="73" xfId="118" applyFont="1" applyBorder="1" applyAlignment="1">
      <alignment horizontal="right" vertical="center"/>
    </xf>
    <xf numFmtId="0" fontId="45" fillId="0" borderId="0" xfId="118" applyFont="1" applyAlignment="1">
      <alignment horizontal="center" vertical="center"/>
    </xf>
    <xf numFmtId="4" fontId="45" fillId="0" borderId="0" xfId="77" applyNumberFormat="1" applyFont="1" applyBorder="1" applyAlignment="1">
      <alignment horizontal="right" vertical="center"/>
    </xf>
    <xf numFmtId="0" fontId="45" fillId="0" borderId="73" xfId="77" applyFont="1" applyBorder="1" applyAlignment="1">
      <alignment horizontal="right" vertical="center"/>
    </xf>
    <xf numFmtId="4" fontId="45" fillId="0" borderId="3" xfId="77" applyNumberFormat="1" applyFont="1" applyBorder="1" applyAlignment="1">
      <alignment horizontal="right" vertical="center"/>
    </xf>
    <xf numFmtId="0" fontId="45" fillId="0" borderId="3" xfId="77" applyFont="1" applyBorder="1" applyAlignment="1">
      <alignment horizontal="right" vertical="center"/>
    </xf>
    <xf numFmtId="0" fontId="45" fillId="0" borderId="0" xfId="118" applyFont="1" applyBorder="1" applyAlignment="1">
      <alignment horizontal="right" vertical="center"/>
    </xf>
    <xf numFmtId="4" fontId="45" fillId="0" borderId="25" xfId="77" applyNumberFormat="1" applyFont="1" applyBorder="1" applyAlignment="1">
      <alignment horizontal="right" vertical="center"/>
    </xf>
    <xf numFmtId="4" fontId="45" fillId="0" borderId="8" xfId="77" applyNumberFormat="1" applyFont="1" applyBorder="1" applyAlignment="1">
      <alignment horizontal="right" vertical="center"/>
    </xf>
    <xf numFmtId="0" fontId="45" fillId="0" borderId="11" xfId="77" applyFont="1" applyBorder="1" applyAlignment="1">
      <alignment horizontal="right" vertical="center"/>
    </xf>
    <xf numFmtId="0" fontId="45" fillId="0" borderId="25" xfId="77" applyFont="1" applyBorder="1" applyAlignment="1">
      <alignment horizontal="right" vertical="center"/>
    </xf>
    <xf numFmtId="4" fontId="45" fillId="0" borderId="8" xfId="118" applyNumberFormat="1" applyFont="1" applyBorder="1" applyAlignment="1">
      <alignment vertical="center"/>
    </xf>
    <xf numFmtId="4" fontId="45" fillId="0" borderId="11" xfId="118" applyNumberFormat="1" applyFont="1" applyBorder="1" applyAlignment="1">
      <alignment vertical="center"/>
    </xf>
    <xf numFmtId="4" fontId="45" fillId="0" borderId="25" xfId="118" applyNumberFormat="1" applyFont="1" applyBorder="1" applyAlignment="1">
      <alignment vertical="center"/>
    </xf>
    <xf numFmtId="43" fontId="7" fillId="24" borderId="3" xfId="1" applyFont="1" applyFill="1" applyBorder="1" applyAlignment="1" applyProtection="1">
      <alignment horizontal="center" vertical="center" wrapText="1"/>
    </xf>
    <xf numFmtId="0" fontId="47" fillId="25" borderId="68" xfId="77" applyFont="1" applyFill="1" applyBorder="1" applyAlignment="1">
      <alignment horizontal="center" vertical="center"/>
    </xf>
    <xf numFmtId="0" fontId="47" fillId="25" borderId="51" xfId="77" applyFont="1" applyFill="1" applyBorder="1" applyAlignment="1">
      <alignment horizontal="center" vertical="center"/>
    </xf>
    <xf numFmtId="0" fontId="43" fillId="24" borderId="3" xfId="0" applyFont="1" applyFill="1" applyBorder="1" applyAlignment="1">
      <alignment horizontal="center"/>
    </xf>
    <xf numFmtId="49" fontId="47" fillId="25" borderId="65" xfId="77" applyNumberFormat="1" applyFont="1" applyFill="1" applyBorder="1" applyAlignment="1">
      <alignment horizontal="center" vertical="center" wrapText="1"/>
    </xf>
    <xf numFmtId="49" fontId="47" fillId="25" borderId="66" xfId="77" applyNumberFormat="1" applyFont="1" applyFill="1" applyBorder="1" applyAlignment="1">
      <alignment horizontal="center" vertical="center" wrapText="1"/>
    </xf>
    <xf numFmtId="49" fontId="47" fillId="25" borderId="67" xfId="77" applyNumberFormat="1" applyFont="1" applyFill="1" applyBorder="1" applyAlignment="1">
      <alignment horizontal="center" vertical="center" wrapText="1"/>
    </xf>
    <xf numFmtId="49" fontId="47" fillId="25" borderId="43" xfId="77" applyNumberFormat="1" applyFont="1" applyFill="1" applyBorder="1" applyAlignment="1">
      <alignment horizontal="center" vertical="center" wrapText="1"/>
    </xf>
    <xf numFmtId="49" fontId="47" fillId="25" borderId="46" xfId="77" applyNumberFormat="1" applyFont="1" applyFill="1" applyBorder="1" applyAlignment="1">
      <alignment horizontal="center" vertical="center" wrapText="1"/>
    </xf>
    <xf numFmtId="49" fontId="47" fillId="25" borderId="50" xfId="77" applyNumberFormat="1" applyFont="1" applyFill="1" applyBorder="1" applyAlignment="1">
      <alignment horizontal="center" vertical="center" wrapText="1"/>
    </xf>
    <xf numFmtId="0" fontId="46" fillId="0" borderId="0" xfId="77" applyFont="1" applyBorder="1" applyAlignment="1">
      <alignment horizontal="center" vertical="center" wrapText="1"/>
    </xf>
    <xf numFmtId="43" fontId="7" fillId="24" borderId="3" xfId="1" applyNumberFormat="1" applyFont="1" applyFill="1" applyBorder="1" applyAlignment="1" applyProtection="1">
      <alignment horizontal="center" vertical="center" wrapText="1"/>
    </xf>
  </cellXfs>
  <cellStyles count="260">
    <cellStyle name="20% - Colore 1 2" xfId="4"/>
    <cellStyle name="20% - Colore 2 2" xfId="5"/>
    <cellStyle name="20% - Colore 3 2" xfId="6"/>
    <cellStyle name="20% - Colore 4 2" xfId="7"/>
    <cellStyle name="20% - Colore 5 2" xfId="8"/>
    <cellStyle name="20% - Colore 6 2" xfId="9"/>
    <cellStyle name="40% - Colore 1 2" xfId="10"/>
    <cellStyle name="40% - Colore 2 2" xfId="11"/>
    <cellStyle name="40% - Colore 3 2" xfId="12"/>
    <cellStyle name="40% - Colore 4 2" xfId="13"/>
    <cellStyle name="40% - Colore 5 2" xfId="14"/>
    <cellStyle name="40% - Colore 6 2" xfId="15"/>
    <cellStyle name="60% - Colore 1 2" xfId="16"/>
    <cellStyle name="60% - Colore 2 2" xfId="17"/>
    <cellStyle name="60% - Colore 3 2" xfId="18"/>
    <cellStyle name="60% - Colore 4 2" xfId="19"/>
    <cellStyle name="60% - Colore 5 2" xfId="20"/>
    <cellStyle name="60% - Colore 6 2" xfId="21"/>
    <cellStyle name="Calcolo 2" xfId="22"/>
    <cellStyle name="Cella collegata 2" xfId="23"/>
    <cellStyle name="Cella da controllare 2" xfId="24"/>
    <cellStyle name="Collegamento ipertestuale 2" xfId="25"/>
    <cellStyle name="Colore 1 2" xfId="26"/>
    <cellStyle name="Colore 2 2" xfId="27"/>
    <cellStyle name="Colore 3 2" xfId="28"/>
    <cellStyle name="Colore 4 2" xfId="29"/>
    <cellStyle name="Colore 5 2" xfId="30"/>
    <cellStyle name="Colore 6 2" xfId="31"/>
    <cellStyle name="Comma [0]_all7_pdc" xfId="32"/>
    <cellStyle name="Comma 2" xfId="33"/>
    <cellStyle name="Comma 2 2" xfId="34"/>
    <cellStyle name="Comma_all7_pdc" xfId="35"/>
    <cellStyle name="Currency [0]_all7_pdc" xfId="36"/>
    <cellStyle name="Currency_all7_pdc" xfId="37"/>
    <cellStyle name="Euro" xfId="38"/>
    <cellStyle name="Euro 2" xfId="39"/>
    <cellStyle name="Euro 3" xfId="40"/>
    <cellStyle name="Euro 4" xfId="41"/>
    <cellStyle name="Euro 5" xfId="42"/>
    <cellStyle name="Euro 6" xfId="43"/>
    <cellStyle name="Euro 7" xfId="44"/>
    <cellStyle name="Euro 8" xfId="45"/>
    <cellStyle name="Euro_allegato tabelle I report 2012" xfId="46"/>
    <cellStyle name="Input 2" xfId="47"/>
    <cellStyle name="Migliaia" xfId="1" builtinId="3"/>
    <cellStyle name="Migliaia (0)_% Attrezzature ed Edilizia" xfId="48"/>
    <cellStyle name="Migliaia [0]" xfId="2" builtinId="6"/>
    <cellStyle name="Migliaia [0] 2" xfId="49"/>
    <cellStyle name="Migliaia [0] 2 2" xfId="50"/>
    <cellStyle name="Migliaia [0] 2 3" xfId="126"/>
    <cellStyle name="Migliaia [0] 3" xfId="51"/>
    <cellStyle name="Migliaia [0] 3 2" xfId="52"/>
    <cellStyle name="Migliaia [0] 4" xfId="53"/>
    <cellStyle name="Migliaia [0] 5" xfId="54"/>
    <cellStyle name="Migliaia [0] 6" xfId="55"/>
    <cellStyle name="Migliaia [0] 7" xfId="124"/>
    <cellStyle name="Migliaia [0] 7 2" xfId="127"/>
    <cellStyle name="Migliaia [0] 7 2 2" xfId="128"/>
    <cellStyle name="Migliaia [0] 7 3" xfId="129"/>
    <cellStyle name="Migliaia [0] 7 4" xfId="130"/>
    <cellStyle name="Migliaia [0] 8 2" xfId="56"/>
    <cellStyle name="Migliaia 10" xfId="123"/>
    <cellStyle name="Migliaia 10 2" xfId="131"/>
    <cellStyle name="Migliaia 10 2 2" xfId="132"/>
    <cellStyle name="Migliaia 10 3" xfId="133"/>
    <cellStyle name="Migliaia 10 4" xfId="134"/>
    <cellStyle name="Migliaia 11" xfId="57"/>
    <cellStyle name="Migliaia 12" xfId="135"/>
    <cellStyle name="Migliaia 12 2" xfId="136"/>
    <cellStyle name="Migliaia 12 2 2" xfId="137"/>
    <cellStyle name="Migliaia 12 3" xfId="138"/>
    <cellStyle name="Migliaia 13" xfId="139"/>
    <cellStyle name="Migliaia 13 2" xfId="140"/>
    <cellStyle name="Migliaia 14" xfId="141"/>
    <cellStyle name="Migliaia 14 2" xfId="142"/>
    <cellStyle name="Migliaia 15" xfId="143"/>
    <cellStyle name="Migliaia 16" xfId="144"/>
    <cellStyle name="Migliaia 17" xfId="145"/>
    <cellStyle name="Migliaia 18" xfId="146"/>
    <cellStyle name="Migliaia 19" xfId="147"/>
    <cellStyle name="Migliaia 2" xfId="58"/>
    <cellStyle name="Migliaia 2 2" xfId="59"/>
    <cellStyle name="Migliaia 2 3" xfId="60"/>
    <cellStyle name="Migliaia 2 4" xfId="61"/>
    <cellStyle name="Migliaia 2_AOTS_Organizzazione_31-12-2011" xfId="62"/>
    <cellStyle name="Migliaia 20" xfId="148"/>
    <cellStyle name="Migliaia 21" xfId="149"/>
    <cellStyle name="Migliaia 22" xfId="150"/>
    <cellStyle name="Migliaia 23" xfId="151"/>
    <cellStyle name="Migliaia 24" xfId="152"/>
    <cellStyle name="Migliaia 25" xfId="153"/>
    <cellStyle name="Migliaia 26" xfId="154"/>
    <cellStyle name="Migliaia 27" xfId="155"/>
    <cellStyle name="Migliaia 28" xfId="156"/>
    <cellStyle name="Migliaia 29" xfId="157"/>
    <cellStyle name="Migliaia 3" xfId="63"/>
    <cellStyle name="Migliaia 3 2" xfId="64"/>
    <cellStyle name="Migliaia 3_AOTS_Organizzazione_31-12-2011" xfId="65"/>
    <cellStyle name="Migliaia 30" xfId="158"/>
    <cellStyle name="Migliaia 31" xfId="159"/>
    <cellStyle name="Migliaia 31 2" xfId="160"/>
    <cellStyle name="Migliaia 32" xfId="161"/>
    <cellStyle name="Migliaia 32 2" xfId="162"/>
    <cellStyle name="Migliaia 33" xfId="163"/>
    <cellStyle name="Migliaia 33 2" xfId="164"/>
    <cellStyle name="Migliaia 4" xfId="66"/>
    <cellStyle name="Migliaia 4 2" xfId="67"/>
    <cellStyle name="Migliaia 5" xfId="68"/>
    <cellStyle name="Migliaia 6" xfId="69"/>
    <cellStyle name="Migliaia 6 2" xfId="116"/>
    <cellStyle name="Migliaia 6 2 2" xfId="165"/>
    <cellStyle name="Migliaia 6 2 2 2" xfId="166"/>
    <cellStyle name="Migliaia 6 2 3" xfId="167"/>
    <cellStyle name="Migliaia 6 2 4" xfId="168"/>
    <cellStyle name="Migliaia 6 3" xfId="169"/>
    <cellStyle name="Migliaia 6 3 2" xfId="170"/>
    <cellStyle name="Migliaia 6 4" xfId="171"/>
    <cellStyle name="Migliaia 6 5" xfId="172"/>
    <cellStyle name="Migliaia 7" xfId="70"/>
    <cellStyle name="Migliaia 7 2" xfId="173"/>
    <cellStyle name="Migliaia 7 2 2" xfId="174"/>
    <cellStyle name="Migliaia 7 3" xfId="175"/>
    <cellStyle name="Migliaia 7 4" xfId="176"/>
    <cellStyle name="Migliaia 8" xfId="71"/>
    <cellStyle name="Migliaia 8 2" xfId="177"/>
    <cellStyle name="Migliaia 8 2 2" xfId="178"/>
    <cellStyle name="Migliaia 8 3" xfId="179"/>
    <cellStyle name="Migliaia 8 4" xfId="180"/>
    <cellStyle name="Migliaia 9" xfId="113"/>
    <cellStyle name="Migliaia 9 2" xfId="72"/>
    <cellStyle name="Migliaia 9 3" xfId="181"/>
    <cellStyle name="Migliaia 9 3 2" xfId="182"/>
    <cellStyle name="Migliaia 9 4" xfId="183"/>
    <cellStyle name="Migliaia 9 5" xfId="184"/>
    <cellStyle name="Neutrale 2" xfId="73"/>
    <cellStyle name="Normal 12" xfId="114"/>
    <cellStyle name="Normal 12 2" xfId="185"/>
    <cellStyle name="Normal 12 2 2" xfId="186"/>
    <cellStyle name="Normal 12 3" xfId="187"/>
    <cellStyle name="Normal 12 4" xfId="188"/>
    <cellStyle name="Normal 2" xfId="74"/>
    <cellStyle name="Normal_all7_pdc" xfId="75"/>
    <cellStyle name="Normal_Sheet1 2" xfId="3"/>
    <cellStyle name="Normale" xfId="0" builtinId="0"/>
    <cellStyle name="Normale 10" xfId="118"/>
    <cellStyle name="Normale 10 2" xfId="189"/>
    <cellStyle name="Normale 10 2 2" xfId="190"/>
    <cellStyle name="Normale 10 2 2 2" xfId="191"/>
    <cellStyle name="Normale 10 2 2 3" xfId="192"/>
    <cellStyle name="Normale 10 2 3" xfId="193"/>
    <cellStyle name="Normale 11" xfId="120"/>
    <cellStyle name="Normale 11 2" xfId="194"/>
    <cellStyle name="Normale 11 2 2" xfId="195"/>
    <cellStyle name="Normale 11 3" xfId="196"/>
    <cellStyle name="Normale 11 4" xfId="197"/>
    <cellStyle name="Normale 12" xfId="122"/>
    <cellStyle name="Normale 12 2" xfId="198"/>
    <cellStyle name="Normale 12 2 2" xfId="199"/>
    <cellStyle name="Normale 12 3" xfId="200"/>
    <cellStyle name="Normale 12 4" xfId="201"/>
    <cellStyle name="Normale 13" xfId="202"/>
    <cellStyle name="Normale 13 2" xfId="203"/>
    <cellStyle name="Normale 14" xfId="204"/>
    <cellStyle name="Normale 15" xfId="205"/>
    <cellStyle name="Normale 16" xfId="206"/>
    <cellStyle name="Normale 17" xfId="207"/>
    <cellStyle name="Normale 17 2" xfId="208"/>
    <cellStyle name="Normale 18" xfId="209"/>
    <cellStyle name="Normale 18 2" xfId="210"/>
    <cellStyle name="Normale 18 3" xfId="211"/>
    <cellStyle name="Normale 18 3 2" xfId="212"/>
    <cellStyle name="Normale 18 3 2 2" xfId="213"/>
    <cellStyle name="Normale 18 3 3" xfId="214"/>
    <cellStyle name="Normale 19" xfId="215"/>
    <cellStyle name="Normale 19 2" xfId="121"/>
    <cellStyle name="Normale 19 2 2" xfId="216"/>
    <cellStyle name="Normale 19 2 2 2" xfId="217"/>
    <cellStyle name="Normale 19 2 2 2 2" xfId="218"/>
    <cellStyle name="Normale 19 2 2 3" xfId="219"/>
    <cellStyle name="Normale 19 2 3" xfId="220"/>
    <cellStyle name="Normale 19 2 3 2" xfId="221"/>
    <cellStyle name="Normale 19 2 4" xfId="222"/>
    <cellStyle name="Normale 19 2 5" xfId="223"/>
    <cellStyle name="Normale 19 3" xfId="224"/>
    <cellStyle name="Normale 19 3 2" xfId="225"/>
    <cellStyle name="Normale 19 4" xfId="226"/>
    <cellStyle name="Normale 2" xfId="76"/>
    <cellStyle name="Normale 2 2" xfId="77"/>
    <cellStyle name="Normale 2_1 BILANCIO AOU" xfId="78"/>
    <cellStyle name="Normale 20" xfId="119"/>
    <cellStyle name="Normale 21" xfId="227"/>
    <cellStyle name="Normale 21 2" xfId="228"/>
    <cellStyle name="Normale 3" xfId="79"/>
    <cellStyle name="Normale 3 2" xfId="80"/>
    <cellStyle name="Normale 3 3" xfId="81"/>
    <cellStyle name="Normale 4" xfId="82"/>
    <cellStyle name="Normale 5" xfId="83"/>
    <cellStyle name="Normale 6" xfId="84"/>
    <cellStyle name="Normale 6 2" xfId="85"/>
    <cellStyle name="Normale 7" xfId="86"/>
    <cellStyle name="Normale 7 2" xfId="87"/>
    <cellStyle name="Normale 7 2 2" xfId="229"/>
    <cellStyle name="Normale 7 2 2 2" xfId="230"/>
    <cellStyle name="Normale 7 2 3" xfId="231"/>
    <cellStyle name="Normale 7 2 4" xfId="232"/>
    <cellStyle name="Normale 7 3" xfId="117"/>
    <cellStyle name="Normale 7 3 2" xfId="233"/>
    <cellStyle name="Normale 7 3 2 2" xfId="234"/>
    <cellStyle name="Normale 7 3 3" xfId="235"/>
    <cellStyle name="Normale 7 3 4" xfId="236"/>
    <cellStyle name="Normale 7 4" xfId="237"/>
    <cellStyle name="Normale 7 4 2" xfId="238"/>
    <cellStyle name="Normale 7 5" xfId="239"/>
    <cellStyle name="Normale 7 6" xfId="240"/>
    <cellStyle name="Normale 7_Allegati 1-2def" xfId="88"/>
    <cellStyle name="Normale 8" xfId="89"/>
    <cellStyle name="Normale 8 2" xfId="241"/>
    <cellStyle name="Normale 8 2 2" xfId="242"/>
    <cellStyle name="Normale 8 3" xfId="243"/>
    <cellStyle name="Normale 8 4" xfId="244"/>
    <cellStyle name="Normale 9" xfId="90"/>
    <cellStyle name="Normale 9 2" xfId="245"/>
    <cellStyle name="Normale 9 2 2" xfId="246"/>
    <cellStyle name="Normale 9 3" xfId="247"/>
    <cellStyle name="Normale 9 4" xfId="248"/>
    <cellStyle name="Nota 2" xfId="91"/>
    <cellStyle name="Output 2" xfId="92"/>
    <cellStyle name="Percent 2" xfId="93"/>
    <cellStyle name="Percent 3" xfId="94"/>
    <cellStyle name="Percentuale 2" xfId="95"/>
    <cellStyle name="Percentuale 2 2" xfId="96"/>
    <cellStyle name="Percentuale 2 3" xfId="97"/>
    <cellStyle name="Percentuale 3" xfId="125"/>
    <cellStyle name="Percentuale 3 2" xfId="249"/>
    <cellStyle name="Percentuale 3 2 2" xfId="250"/>
    <cellStyle name="Percentuale 3 3" xfId="251"/>
    <cellStyle name="Percentuale 3 4" xfId="252"/>
    <cellStyle name="Percentuale 4" xfId="98"/>
    <cellStyle name="Percentuale 5" xfId="253"/>
    <cellStyle name="Percentuale 5 2" xfId="254"/>
    <cellStyle name="Percentuale 6" xfId="255"/>
    <cellStyle name="Percentuale 6 2" xfId="256"/>
    <cellStyle name="SAS FM Row drillable header" xfId="99"/>
    <cellStyle name="SAS FM Row header" xfId="100"/>
    <cellStyle name="Testo avviso 2" xfId="101"/>
    <cellStyle name="Testo descrittivo 2" xfId="102"/>
    <cellStyle name="Testo descrittivo 3" xfId="257"/>
    <cellStyle name="Titolo 1 2" xfId="103"/>
    <cellStyle name="Titolo 2 2" xfId="104"/>
    <cellStyle name="Titolo 3 2" xfId="105"/>
    <cellStyle name="Titolo 4 2" xfId="106"/>
    <cellStyle name="Titolo 5" xfId="107"/>
    <cellStyle name="Titolo 6" xfId="115"/>
    <cellStyle name="Totale 2" xfId="108"/>
    <cellStyle name="Valore non valido 2" xfId="109"/>
    <cellStyle name="Valore valido 2" xfId="110"/>
    <cellStyle name="Valuta (0)_% Attrezzature ed Edilizia" xfId="111"/>
    <cellStyle name="Valuta 2" xfId="112"/>
    <cellStyle name="Valuta 3" xfId="258"/>
    <cellStyle name="Valuta 3 2" xfId="259"/>
  </cellStyles>
  <dxfs count="0"/>
  <tableStyles count="0" defaultTableStyle="TableStyleMedium2" defaultPivotStyle="PivotStyleLight16"/>
  <colors>
    <mruColors>
      <color rgb="FFC0C0C0"/>
      <color rgb="FF00CCFF"/>
      <color rgb="FFCCECFF"/>
      <color rgb="FF66FF33"/>
      <color rgb="FF00FFFF"/>
      <color rgb="FFFF99FF"/>
      <color rgb="FF99FF99"/>
      <color rgb="FFFFCCCC"/>
      <color rgb="FFFFCCFF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9" Type="http://schemas.openxmlformats.org/officeDocument/2006/relationships/externalLink" Target="externalLinks/externalLink3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34" Type="http://schemas.openxmlformats.org/officeDocument/2006/relationships/externalLink" Target="externalLinks/externalLink27.xml"/><Relationship Id="rId42" Type="http://schemas.openxmlformats.org/officeDocument/2006/relationships/externalLink" Target="externalLinks/externalLink35.xml"/><Relationship Id="rId47" Type="http://schemas.openxmlformats.org/officeDocument/2006/relationships/externalLink" Target="externalLinks/externalLink40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externalLink" Target="externalLinks/externalLink26.xml"/><Relationship Id="rId38" Type="http://schemas.openxmlformats.org/officeDocument/2006/relationships/externalLink" Target="externalLinks/externalLink31.xml"/><Relationship Id="rId46" Type="http://schemas.openxmlformats.org/officeDocument/2006/relationships/externalLink" Target="externalLinks/externalLink3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2.xml"/><Relationship Id="rId41" Type="http://schemas.openxmlformats.org/officeDocument/2006/relationships/externalLink" Target="externalLinks/externalLink3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externalLink" Target="externalLinks/externalLink25.xml"/><Relationship Id="rId37" Type="http://schemas.openxmlformats.org/officeDocument/2006/relationships/externalLink" Target="externalLinks/externalLink30.xml"/><Relationship Id="rId40" Type="http://schemas.openxmlformats.org/officeDocument/2006/relationships/externalLink" Target="externalLinks/externalLink33.xml"/><Relationship Id="rId45" Type="http://schemas.openxmlformats.org/officeDocument/2006/relationships/externalLink" Target="externalLinks/externalLink38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externalLink" Target="externalLinks/externalLink29.xml"/><Relationship Id="rId49" Type="http://schemas.openxmlformats.org/officeDocument/2006/relationships/externalLink" Target="externalLinks/externalLink42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externalLink" Target="externalLinks/externalLink24.xml"/><Relationship Id="rId44" Type="http://schemas.openxmlformats.org/officeDocument/2006/relationships/externalLink" Target="externalLinks/externalLink37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externalLink" Target="externalLinks/externalLink28.xml"/><Relationship Id="rId43" Type="http://schemas.openxmlformats.org/officeDocument/2006/relationships/externalLink" Target="externalLinks/externalLink36.xml"/><Relationship Id="rId48" Type="http://schemas.openxmlformats.org/officeDocument/2006/relationships/externalLink" Target="externalLinks/externalLink41.xml"/><Relationship Id="rId8" Type="http://schemas.openxmlformats.org/officeDocument/2006/relationships/externalLink" Target="externalLinks/externalLink1.xml"/><Relationship Id="rId51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COMUNE\BILANCI\2000\AlimentazioneBil0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achellia\Documenti\PIANO%202003\proiezione%20SP%20al%2031-12-0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-cifs01a\ragioneria\Documents%20and%20Settings\tomasin.marzia\Impostazioni%20locali\Temporary%20Internet%20Files\Content.IE5\9SQE5D1F\BILANCI\2000\AlimentazioneBil0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-cifs01a\ragioneria\Documents%20and%20Settings\rachellia\Documenti\PIANO%202003\proiezione%20SP%20al%2031-12-0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-aoudf2\COMUNE\BILANCI\2000\AlimentazioneBil0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i\EXCEL\REPORT%202001\agosto20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i\EXCEL\REPORT%202001\agosto20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ILANCIO%20199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24regione\Comune\Scambio\Dotazione%20Personale\MOVIMENTI%20PERSONALE\Mov-PERSONALE_anno%20201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AGIONER\BIL01\COSRIC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RAGIONER\BIL01\COSRI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rachellia\Documenti\PIANO%202003\proiezione%20SP%20al%2031-12-0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AGIONER\BIL01\COSRIC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99consolidato/agenzia-preventivo%2099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99consolidato\agenzia-preventivo%2099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C-ARS-UD\ECONOMIA\ARS%20-%20Doc.%20cont.%2099\UTENTI\ECONOMIA\COMUNE\COOPERS\CONSOLID\CONSOL98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MUNE\BILANCI\2002\Preventivo%202002\Bilanci%20aziende\burlo\MASTER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MUNE\BILANCI\2002\Preventivo%202002\Bilanci%20aziende\burlo\MASTER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rachellia\Documenti\PIANO%202003\proiezione%20SP%20al%2031-12-03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-aoudf2\Personale\Comune\Scambio\Dotazione%20Personale\MOVIMENTI%20PERSONALE\Mov-PERSONALE_anno%202010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24regione\Comune\Scambio\MOVIMENTI%20PERSONALE\Mov-PERSONALE_anno%202010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-aoudf2\ragioneria\Bilancio\2005\consuntivo%202005\Bil%20CSC%202005_collegi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24regione\dati\COMUNE\BILANCI\2000\AlimentazioneBil00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-aoudf2\ragioneria\Personali\Tomasin\M.Tomasin\ENTRATE\COGE\COGE\COGE\AOU\BILANCI\2010\REVISIONE%20PAO%202010\DOCUMENTI%20UFFICIALI\BDGT%20DSC%202010_seconda%20fase%20bis(2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99consolidato\agenzia-preventivo%2099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24regione\dati\DOCUMENTI\Bilanci\Consuntivi\Anno%202001\SCHEMI%20X%20CONSUNTIVO%202001%204.4.02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MUNE\BILANCI\2001\Preventivo%202001\Bilanci%20aziende\ass%202\BILANCIO%201998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MUNE\BILANCI\2001\Preventivo%202001\Bilanci%20aziende\ass%202\BILANCIO%201998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24regione\dati\ConvenzSISR\Anno%202004-Convenzione%20SISR\Conduzione%20Applicativa_2004\Applicativo_5_2_2004_vers_presentata\piano_2004_v31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24regione\dati\Documents%20and%20Settings\903825\Impostazioni%20locali\Temporary%20Internet%20Files\OLK3A\CONDUZIONE\CONDUZIONE%20APPLICATIVA\piano_2004_SaS_Calcolo_Variazione_Aziende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-cifs01a.aoud.sanita.fvg.it\ProgrammazioneControllo\COMUNE\BILANCI\2000\AlimentazioneBil00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MUNE\BILANCI\1999\Preventivo%201999\Consolidato%20prev99\Conto%20economico\Consol%20CE99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MUNE\BILANCI\1999\Preventivo%201999\Consolidato%20prev99\Conto%20economico\Consol%20CE9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24regione\dati\Documents%20and%20Settings\rachellia\Documenti\PIANO%202003\proiezione%20SP%20al%2031-12-03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C-ARS-UD\ECONOMIA\COMUNE\BILANCI\Preventivo%201999\Consolidato%20prev99\Conto%20economico\Consol%20CE99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/CE%20REG%2030%2009%202024/SCHEMA%20BILANCIO%20ASCOT%202024%203%20report%20e%20proiezione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Piano%20Attuativo%202024/SCHEMI%20BILANCIO%20prev%2024_ADOZIONE%20DEFINITIV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MUNE\BILANCI\2000\AlimentazioneBil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MUNE\BILANCI\2000\AlimentazioneBil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rachellia\Documenti\PIANO%202003\proiezione%20SP%20al%2031-12-0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24regione\COMUNE\BILANCI\2000\AlimentazioneBil0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UNE\BILANCI\2000\AlimentazioneBil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limentazione"/>
      <sheetName val="Fisse Pers.SSR"/>
      <sheetName val="Riepilogo"/>
      <sheetName val="C.E. preventivo"/>
      <sheetName val="Contr.Reg."/>
      <sheetName val="Tabelle DRG-Amb."/>
      <sheetName val="Sociale"/>
      <sheetName val="BudgetTes."/>
      <sheetName val="Contr.privati-Org.-Rev."/>
      <sheetName val="RSA"/>
      <sheetName val="Alim C.E."/>
      <sheetName val="Alim S.P."/>
      <sheetName val="Schema C.E."/>
      <sheetName val="Schema S.P."/>
      <sheetName val="FABB_COPERT"/>
      <sheetName val="ratei e risconti"/>
      <sheetName val="immobiliz."/>
      <sheetName val="fondi"/>
      <sheetName val="patrim.netto"/>
      <sheetName val="Alim.SSC"/>
      <sheetName val="Fin.integr."/>
      <sheetName val="Diff.Stima-Chius."/>
      <sheetName val="C.E. "/>
      <sheetName val="rimanenze"/>
      <sheetName val="Fondi Inc.Access.Posiz."/>
      <sheetName val="accantonamenti"/>
      <sheetName val="Fiananz.2002"/>
      <sheetName val="Personale"/>
      <sheetName val="Contributi"/>
      <sheetName val="DRG-AMB.reg"/>
      <sheetName val="immob."/>
      <sheetName val="Budget Tesoreria"/>
      <sheetName val="Tabelle"/>
      <sheetName val="Deb vs forn."/>
      <sheetName val="Perdita"/>
      <sheetName val="Alim S_P_"/>
      <sheetName val="Alim_C_E_"/>
      <sheetName val="Alim_S_P_"/>
      <sheetName val="Schema_C_E_"/>
      <sheetName val="Schema_S_P_"/>
      <sheetName val="ratei_e_risconti"/>
      <sheetName val="immobiliz_"/>
      <sheetName val="patrim_netto"/>
      <sheetName val="Fisse_Pers_SSR"/>
      <sheetName val="C_E__preventivo"/>
      <sheetName val="Contr_Reg_"/>
      <sheetName val="Tabelle_DRG-Amb_"/>
      <sheetName val="BudgetTes_"/>
      <sheetName val="Contr_privati-Org_-Rev_"/>
      <sheetName val="Alim_SSC"/>
      <sheetName val="Fin_integr_"/>
      <sheetName val="Diff_Stima-Chius_"/>
      <sheetName val="C_E__"/>
      <sheetName val="Fondi_Inc_Access_Posiz_"/>
      <sheetName val="Fiananz_2002"/>
      <sheetName val="DRG-AMB_reg"/>
      <sheetName val="immob_"/>
      <sheetName val="Budget_Tesoreria"/>
      <sheetName val="Deb_vs_forn_"/>
      <sheetName val="Alim_S_P_1"/>
      <sheetName val="Alim_C_E_1"/>
      <sheetName val="Alim_S_P_2"/>
      <sheetName val="Schema_C_E_1"/>
      <sheetName val="Schema_S_P_1"/>
      <sheetName val="ratei_e_risconti1"/>
      <sheetName val="immobiliz_1"/>
      <sheetName val="patrim_netto1"/>
      <sheetName val="Fisse_Pers_SSR1"/>
      <sheetName val="C_E__preventivo1"/>
      <sheetName val="Contr_Reg_1"/>
      <sheetName val="Tabelle_DRG-Amb_1"/>
      <sheetName val="BudgetTes_1"/>
      <sheetName val="Contr_privati-Org_-Rev_1"/>
      <sheetName val="Alim_SSC1"/>
      <sheetName val="Fin_integr_1"/>
      <sheetName val="Diff_Stima-Chius_1"/>
      <sheetName val="C_E__1"/>
      <sheetName val="Fondi_Inc_Access_Posiz_1"/>
      <sheetName val="Fiananz_20021"/>
      <sheetName val="DRG-AMB_reg1"/>
      <sheetName val="immob_1"/>
      <sheetName val="Budget_Tesoreria1"/>
      <sheetName val="Deb_vs_forn_1"/>
      <sheetName val="Alim_S_P_3"/>
      <sheetName val="Alim_C_E_2"/>
      <sheetName val="Alim_S_P_4"/>
      <sheetName val="Schema_C_E_2"/>
      <sheetName val="Schema_S_P_2"/>
      <sheetName val="ratei_e_risconti2"/>
      <sheetName val="immobiliz_2"/>
      <sheetName val="patrim_netto2"/>
      <sheetName val="Fisse_Pers_SSR2"/>
      <sheetName val="C_E__preventivo2"/>
      <sheetName val="Contr_Reg_2"/>
      <sheetName val="Tabelle_DRG-Amb_2"/>
      <sheetName val="BudgetTes_2"/>
      <sheetName val="Contr_privati-Org_-Rev_2"/>
      <sheetName val="Alim_SSC2"/>
      <sheetName val="Fin_integr_2"/>
      <sheetName val="Diff_Stima-Chius_2"/>
      <sheetName val="C_E__2"/>
      <sheetName val="Fondi_Inc_Access_Posiz_2"/>
      <sheetName val="Fiananz_20022"/>
      <sheetName val="DRG-AMB_reg2"/>
      <sheetName val="immob_2"/>
      <sheetName val="Budget_Tesoreria2"/>
      <sheetName val="Deb_vs_forn_2"/>
      <sheetName val="Alim_S_P_5"/>
      <sheetName val="Alim_C_E_3"/>
      <sheetName val="Alim_S_P_6"/>
      <sheetName val="Schema_C_E_3"/>
      <sheetName val="Schema_S_P_3"/>
      <sheetName val="ratei_e_risconti3"/>
      <sheetName val="immobiliz_3"/>
      <sheetName val="patrim_netto3"/>
      <sheetName val="Fisse_Pers_SSR3"/>
      <sheetName val="C_E__preventivo3"/>
      <sheetName val="Contr_Reg_3"/>
      <sheetName val="Tabelle_DRG-Amb_3"/>
      <sheetName val="BudgetTes_3"/>
      <sheetName val="Contr_privati-Org_-Rev_3"/>
      <sheetName val="Alim_SSC3"/>
      <sheetName val="Fin_integr_3"/>
      <sheetName val="Diff_Stima-Chius_3"/>
      <sheetName val="C_E__3"/>
      <sheetName val="Fondi_Inc_Access_Posiz_3"/>
      <sheetName val="Fiananz_20023"/>
      <sheetName val="DRG-AMB_reg3"/>
      <sheetName val="immob_3"/>
      <sheetName val="Budget_Tesoreria3"/>
      <sheetName val="Deb_vs_forn_3"/>
      <sheetName val="Alim_S_P_7"/>
      <sheetName val="Alim_C_E_4"/>
      <sheetName val="Alimentazione_CE012"/>
      <sheetName val="AO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Previsione amm.ti"/>
      <sheetName val="immobilizz."/>
      <sheetName val="Alim C.E."/>
      <sheetName val="Alim S.P."/>
      <sheetName val="Schema C.E."/>
      <sheetName val="Schema S.P."/>
      <sheetName val="Alim S_P_"/>
      <sheetName val="Previsione_amm_ti"/>
      <sheetName val="immobilizz_"/>
      <sheetName val="Alim_C_E_"/>
      <sheetName val="Alim_S_P_"/>
      <sheetName val="Schema_C_E_"/>
      <sheetName val="Schema_S_P_"/>
      <sheetName val="Alim_S_P_1"/>
      <sheetName val="Previsione_amm_ti1"/>
      <sheetName val="immobilizz_1"/>
      <sheetName val="Alim_C_E_1"/>
      <sheetName val="Alim_S_P_2"/>
      <sheetName val="Schema_C_E_1"/>
      <sheetName val="Schema_S_P_1"/>
      <sheetName val="Alim_S_P_3"/>
      <sheetName val="Previsione_amm_ti2"/>
      <sheetName val="immobilizz_2"/>
      <sheetName val="Alim_C_E_2"/>
      <sheetName val="Alim_S_P_4"/>
      <sheetName val="Schema_C_E_2"/>
      <sheetName val="Schema_S_P_2"/>
      <sheetName val="Alim_S_P_5"/>
      <sheetName val="Previsione_amm_ti3"/>
      <sheetName val="immobilizz_3"/>
      <sheetName val="Alim_C_E_3"/>
      <sheetName val="Alim_S_P_6"/>
      <sheetName val="Schema_C_E_3"/>
      <sheetName val="Schema_S_P_3"/>
      <sheetName val="Alim_S_P_7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limentazione"/>
      <sheetName val="Fisse Pers.SSR"/>
      <sheetName val="Riepilogo"/>
      <sheetName val="C.E. preventivo"/>
      <sheetName val="Contr.Reg."/>
      <sheetName val="Tabelle DRG-Amb."/>
      <sheetName val="Sociale"/>
      <sheetName val="BudgetTes."/>
      <sheetName val="Contr.privati-Org.-Rev."/>
      <sheetName val="RSA"/>
      <sheetName val="Alim C.E."/>
      <sheetName val="Alim S.P."/>
      <sheetName val="Schema C.E."/>
      <sheetName val="Schema S.P."/>
      <sheetName val="FABB_COPERT"/>
      <sheetName val="ratei e risconti"/>
      <sheetName val="immobiliz."/>
      <sheetName val="fondi"/>
      <sheetName val="patrim.netto"/>
      <sheetName val="Alim.SSC"/>
      <sheetName val="Fin.integr."/>
      <sheetName val="Diff.Stima-Chius."/>
      <sheetName val="C.E. "/>
      <sheetName val="rimanenze"/>
      <sheetName val="Fondi Inc.Access.Posiz."/>
      <sheetName val="accantonamenti"/>
      <sheetName val="Fiananz.2002"/>
      <sheetName val="Personale"/>
      <sheetName val="Contributi"/>
      <sheetName val="DRG-AMB.reg"/>
      <sheetName val="immob."/>
      <sheetName val="Budget Tesoreria"/>
      <sheetName val="Tabelle"/>
      <sheetName val="Deb vs forn."/>
      <sheetName val="Perdita"/>
      <sheetName val="Alim S_P_"/>
      <sheetName val="Fisse_Pers_SSR"/>
      <sheetName val="C_E__preventivo"/>
      <sheetName val="Contr_Reg_"/>
      <sheetName val="Tabelle_DRG-Amb_"/>
      <sheetName val="BudgetTes_"/>
      <sheetName val="Contr_privati-Org_-Rev_"/>
      <sheetName val="Alim_C_E_"/>
      <sheetName val="Alim_S_P_"/>
      <sheetName val="Schema_C_E_"/>
      <sheetName val="Schema_S_P_"/>
      <sheetName val="ratei_e_risconti"/>
      <sheetName val="immobiliz_"/>
      <sheetName val="patrim_netto"/>
      <sheetName val="Alim_SSC"/>
      <sheetName val="Fin_integr_"/>
      <sheetName val="Diff_Stima-Chius_"/>
      <sheetName val="C_E__"/>
      <sheetName val="Fondi_Inc_Access_Posiz_"/>
      <sheetName val="Fiananz_2002"/>
      <sheetName val="DRG-AMB_reg"/>
      <sheetName val="immob_"/>
      <sheetName val="Budget_Tesoreria"/>
      <sheetName val="Deb_vs_forn_"/>
      <sheetName val="Alim_S_P_1"/>
      <sheetName val="Fisse_Pers_SSR1"/>
      <sheetName val="C_E__preventivo1"/>
      <sheetName val="Contr_Reg_1"/>
      <sheetName val="Tabelle_DRG-Amb_1"/>
      <sheetName val="BudgetTes_1"/>
      <sheetName val="Contr_privati-Org_-Rev_1"/>
      <sheetName val="Alim_C_E_1"/>
      <sheetName val="Alim_S_P_2"/>
      <sheetName val="Schema_C_E_1"/>
      <sheetName val="Schema_S_P_1"/>
      <sheetName val="ratei_e_risconti1"/>
      <sheetName val="immobiliz_1"/>
      <sheetName val="patrim_netto1"/>
      <sheetName val="Alim_SSC1"/>
      <sheetName val="Fin_integr_1"/>
      <sheetName val="Diff_Stima-Chius_1"/>
      <sheetName val="C_E__1"/>
      <sheetName val="Fondi_Inc_Access_Posiz_1"/>
      <sheetName val="Fiananz_20021"/>
      <sheetName val="DRG-AMB_reg1"/>
      <sheetName val="immob_1"/>
      <sheetName val="Budget_Tesoreria1"/>
      <sheetName val="Deb_vs_forn_1"/>
      <sheetName val="Alim_S_P_3"/>
      <sheetName val="Alimentazione_CE01"/>
      <sheetName val="AOTS"/>
      <sheetName val="Fisse_Pers_SSR2"/>
      <sheetName val="C_E__preventivo2"/>
      <sheetName val="Contr_Reg_2"/>
      <sheetName val="Tabelle_DRG-Amb_2"/>
      <sheetName val="BudgetTes_2"/>
      <sheetName val="Contr_privati-Org_-Rev_2"/>
      <sheetName val="Alim_C_E_2"/>
      <sheetName val="Alim_S_P_4"/>
      <sheetName val="Schema_C_E_2"/>
      <sheetName val="Schema_S_P_2"/>
      <sheetName val="ratei_e_risconti2"/>
      <sheetName val="immobiliz_2"/>
      <sheetName val="patrim_netto2"/>
      <sheetName val="Alim_SSC2"/>
      <sheetName val="Fin_integr_2"/>
      <sheetName val="Diff_Stima-Chius_2"/>
      <sheetName val="C_E__2"/>
      <sheetName val="Fondi_Inc_Access_Posiz_2"/>
      <sheetName val="Fiananz_20022"/>
      <sheetName val="DRG-AMB_reg2"/>
      <sheetName val="immob_2"/>
      <sheetName val="Budget_Tesoreria2"/>
      <sheetName val="Deb_vs_forn_2"/>
      <sheetName val="Alim_S_P_5"/>
      <sheetName val="Fisse_Pers_SSR3"/>
      <sheetName val="C_E__preventivo3"/>
      <sheetName val="Contr_Reg_3"/>
      <sheetName val="Tabelle_DRG-Amb_3"/>
      <sheetName val="BudgetTes_3"/>
      <sheetName val="Contr_privati-Org_-Rev_3"/>
      <sheetName val="Alim_C_E_3"/>
      <sheetName val="Alim_S_P_6"/>
      <sheetName val="Schema_C_E_3"/>
      <sheetName val="Schema_S_P_3"/>
      <sheetName val="ratei_e_risconti3"/>
      <sheetName val="immobiliz_3"/>
      <sheetName val="patrim_netto3"/>
      <sheetName val="Alim_SSC3"/>
      <sheetName val="Fin_integr_3"/>
      <sheetName val="Diff_Stima-Chius_3"/>
      <sheetName val="C_E__3"/>
      <sheetName val="Fondi_Inc_Access_Posiz_3"/>
      <sheetName val="Fiananz_20023"/>
      <sheetName val="DRG-AMB_reg3"/>
      <sheetName val="immob_3"/>
      <sheetName val="Budget_Tesoreria3"/>
      <sheetName val="Deb_vs_forn_3"/>
      <sheetName val="Alim_S_P_7"/>
      <sheetName val="Alimentazione_CE0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Previsione amm.ti"/>
      <sheetName val="immobilizz."/>
      <sheetName val="Alim C.E."/>
      <sheetName val="Alim S.P."/>
      <sheetName val="Schema C.E."/>
      <sheetName val="Schema S.P."/>
      <sheetName val="Alim S_P_"/>
      <sheetName val="Previsione_amm_ti"/>
      <sheetName val="immobilizz_"/>
      <sheetName val="Alim_C_E_"/>
      <sheetName val="Alim_S_P_"/>
      <sheetName val="Schema_C_E_"/>
      <sheetName val="Schema_S_P_"/>
      <sheetName val="Alim_S_P_1"/>
      <sheetName val="Previsione_amm_ti1"/>
      <sheetName val="immobilizz_1"/>
      <sheetName val="Alim_C_E_1"/>
      <sheetName val="Alim_S_P_2"/>
      <sheetName val="Schema_C_E_1"/>
      <sheetName val="Schema_S_P_1"/>
      <sheetName val="Alim_S_P_3"/>
      <sheetName val="Previsione_amm_ti2"/>
      <sheetName val="immobilizz_2"/>
      <sheetName val="Alim_C_E_2"/>
      <sheetName val="Alim_S_P_4"/>
      <sheetName val="Schema_C_E_2"/>
      <sheetName val="Schema_S_P_2"/>
      <sheetName val="Alim_S_P_5"/>
      <sheetName val="Previsione_amm_ti3"/>
      <sheetName val="immobilizz_3"/>
      <sheetName val="Alim_C_E_3"/>
      <sheetName val="Alim_S_P_6"/>
      <sheetName val="Schema_C_E_3"/>
      <sheetName val="Schema_S_P_3"/>
      <sheetName val="Alim_S_P_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limentazione"/>
      <sheetName val="Fisse Pers.SSR"/>
      <sheetName val="Riepilogo"/>
      <sheetName val="C.E. preventivo"/>
      <sheetName val="Contr.Reg."/>
      <sheetName val="Tabelle DRG-Amb."/>
      <sheetName val="Sociale"/>
      <sheetName val="BudgetTes."/>
      <sheetName val="Contr.privati-Org.-Rev."/>
      <sheetName val="RSA"/>
      <sheetName val="Alim C.E."/>
      <sheetName val="Alim S.P."/>
      <sheetName val="Schema C.E."/>
      <sheetName val="Schema S.P."/>
      <sheetName val="FABB_COPERT"/>
      <sheetName val="ratei e risconti"/>
      <sheetName val="immobiliz."/>
      <sheetName val="fondi"/>
      <sheetName val="patrim.netto"/>
      <sheetName val="Alim.SSC"/>
      <sheetName val="Fin.integr."/>
      <sheetName val="Diff.Stima-Chius."/>
      <sheetName val="C.E. "/>
      <sheetName val="rimanenze"/>
      <sheetName val="Fondi Inc.Access.Posiz."/>
      <sheetName val="accantonamenti"/>
      <sheetName val="Fiananz.2002"/>
      <sheetName val="Personale"/>
      <sheetName val="Contributi"/>
      <sheetName val="DRG-AMB.reg"/>
      <sheetName val="immob."/>
      <sheetName val="Budget Tesoreria"/>
      <sheetName val="Tabelle"/>
      <sheetName val="Deb vs forn."/>
      <sheetName val="Perdita"/>
      <sheetName val="Alim S_P_"/>
      <sheetName val="Alim_C_E_"/>
      <sheetName val="Alim_S_P_"/>
      <sheetName val="Schema_C_E_"/>
      <sheetName val="Schema_S_P_"/>
      <sheetName val="ratei_e_risconti"/>
      <sheetName val="immobiliz_"/>
      <sheetName val="patrim_netto"/>
      <sheetName val="Fisse_Pers_SSR"/>
      <sheetName val="C_E__preventivo"/>
      <sheetName val="Contr_Reg_"/>
      <sheetName val="Tabelle_DRG-Amb_"/>
      <sheetName val="BudgetTes_"/>
      <sheetName val="Contr_privati-Org_-Rev_"/>
      <sheetName val="Alim_SSC"/>
      <sheetName val="Fin_integr_"/>
      <sheetName val="Diff_Stima-Chius_"/>
      <sheetName val="C_E__"/>
      <sheetName val="Fondi_Inc_Access_Posiz_"/>
      <sheetName val="Fiananz_2002"/>
      <sheetName val="DRG-AMB_reg"/>
      <sheetName val="immob_"/>
      <sheetName val="Budget_Tesoreria"/>
      <sheetName val="Deb_vs_forn_"/>
      <sheetName val="Alim_S_P_1"/>
      <sheetName val="Fisse_Pers_SSR1"/>
      <sheetName val="C_E__preventivo1"/>
      <sheetName val="Contr_Reg_1"/>
      <sheetName val="Tabelle_DRG-Amb_1"/>
      <sheetName val="BudgetTes_1"/>
      <sheetName val="Contr_privati-Org_-Rev_1"/>
      <sheetName val="Alim_C_E_1"/>
      <sheetName val="Alim_S_P_2"/>
      <sheetName val="Schema_C_E_1"/>
      <sheetName val="Schema_S_P_1"/>
      <sheetName val="ratei_e_risconti1"/>
      <sheetName val="immobiliz_1"/>
      <sheetName val="patrim_netto1"/>
      <sheetName val="Alim_SSC1"/>
      <sheetName val="Fin_integr_1"/>
      <sheetName val="Diff_Stima-Chius_1"/>
      <sheetName val="C_E__1"/>
      <sheetName val="Fondi_Inc_Access_Posiz_1"/>
      <sheetName val="Fiananz_20021"/>
      <sheetName val="DRG-AMB_reg1"/>
      <sheetName val="immob_1"/>
      <sheetName val="Budget_Tesoreria1"/>
      <sheetName val="Deb_vs_forn_1"/>
      <sheetName val="Alim_S_P_3"/>
      <sheetName val="Fisse_Pers_SSR2"/>
      <sheetName val="C_E__preventivo2"/>
      <sheetName val="Contr_Reg_2"/>
      <sheetName val="Tabelle_DRG-Amb_2"/>
      <sheetName val="BudgetTes_2"/>
      <sheetName val="Contr_privati-Org_-Rev_2"/>
      <sheetName val="Alim_C_E_2"/>
      <sheetName val="Alim_S_P_4"/>
      <sheetName val="Schema_C_E_2"/>
      <sheetName val="Schema_S_P_2"/>
      <sheetName val="ratei_e_risconti2"/>
      <sheetName val="immobiliz_2"/>
      <sheetName val="patrim_netto2"/>
      <sheetName val="Alim_SSC2"/>
      <sheetName val="Fin_integr_2"/>
      <sheetName val="Diff_Stima-Chius_2"/>
      <sheetName val="C_E__2"/>
      <sheetName val="Fondi_Inc_Access_Posiz_2"/>
      <sheetName val="Fiananz_20022"/>
      <sheetName val="DRG-AMB_reg2"/>
      <sheetName val="immob_2"/>
      <sheetName val="Budget_Tesoreria2"/>
      <sheetName val="Deb_vs_forn_2"/>
      <sheetName val="Alim_S_P_5"/>
      <sheetName val="Alim_C_E_3"/>
      <sheetName val="Alim_S_P_6"/>
      <sheetName val="Schema_C_E_3"/>
      <sheetName val="Schema_S_P_3"/>
      <sheetName val="ratei_e_risconti3"/>
      <sheetName val="immobiliz_3"/>
      <sheetName val="patrim_netto3"/>
      <sheetName val="Fisse_Pers_SSR3"/>
      <sheetName val="C_E__preventivo3"/>
      <sheetName val="Contr_Reg_3"/>
      <sheetName val="Tabelle_DRG-Amb_3"/>
      <sheetName val="BudgetTes_3"/>
      <sheetName val="Contr_privati-Org_-Rev_3"/>
      <sheetName val="Alim_SSC3"/>
      <sheetName val="Fin_integr_3"/>
      <sheetName val="Diff_Stima-Chius_3"/>
      <sheetName val="C_E__3"/>
      <sheetName val="Fondi_Inc_Access_Posiz_3"/>
      <sheetName val="Fiananz_20023"/>
      <sheetName val="DRG-AMB_reg3"/>
      <sheetName val="immob_3"/>
      <sheetName val="Budget_Tesoreria3"/>
      <sheetName val="Deb_vs_forn_3"/>
      <sheetName val="Alim_S_P_7"/>
      <sheetName val="Alim_C_E_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lim C.E."/>
      <sheetName val="Schema C.E."/>
      <sheetName val="Schema C.E. in Euro"/>
      <sheetName val="extrapatto"/>
      <sheetName val="Farmaceutica"/>
      <sheetName val="contributi da preventivo"/>
      <sheetName val="contributi effettivi"/>
      <sheetName val="acc.to f.do rinnovi contratto"/>
      <sheetName val="and.liquidità"/>
      <sheetName val="fondi 2001"/>
      <sheetName val="pers.1sem"/>
      <sheetName val="convenzionati"/>
      <sheetName val="Schema ROS"/>
      <sheetName val="Alim C_E_"/>
      <sheetName val="Alim_C_E_2"/>
      <sheetName val="Schema_C_E_1"/>
      <sheetName val="Schema_C_E__in_Euro1"/>
      <sheetName val="contributi_da_preventivo1"/>
      <sheetName val="contributi_effettivi1"/>
      <sheetName val="acc_to_f_do_rinnovi_contratto1"/>
      <sheetName val="and_liquidità1"/>
      <sheetName val="fondi_20011"/>
      <sheetName val="pers_1sem1"/>
      <sheetName val="Schema_ROS1"/>
      <sheetName val="Alim_C_E_3"/>
      <sheetName val="Alim_C_E_"/>
      <sheetName val="Schema_C_E_"/>
      <sheetName val="Schema_C_E__in_Euro"/>
      <sheetName val="contributi_da_preventivo"/>
      <sheetName val="contributi_effettivi"/>
      <sheetName val="acc_to_f_do_rinnovi_contratto"/>
      <sheetName val="and_liquidità"/>
      <sheetName val="fondi_2001"/>
      <sheetName val="pers_1sem"/>
      <sheetName val="Schema_ROS"/>
      <sheetName val="Alim_C_E_1"/>
      <sheetName val="Alim_C_E_4"/>
      <sheetName val="Schema_C_E_2"/>
      <sheetName val="Schema_C_E__in_Euro2"/>
      <sheetName val="contributi_da_preventivo2"/>
      <sheetName val="contributi_effettivi2"/>
      <sheetName val="acc_to_f_do_rinnovi_contratto2"/>
      <sheetName val="and_liquidità2"/>
      <sheetName val="fondi_20012"/>
      <sheetName val="pers_1sem2"/>
      <sheetName val="Schema_ROS2"/>
      <sheetName val="Alim_C_E_5"/>
      <sheetName val="Alim_C_E_6"/>
      <sheetName val="Schema_C_E_3"/>
      <sheetName val="Schema_C_E__in_Euro3"/>
      <sheetName val="contributi_da_preventivo3"/>
      <sheetName val="contributi_effettivi3"/>
      <sheetName val="acc_to_f_do_rinnovi_contratto3"/>
      <sheetName val="and_liquidità3"/>
      <sheetName val="fondi_20013"/>
      <sheetName val="pers_1sem3"/>
      <sheetName val="Schema_ROS3"/>
      <sheetName val="Alim_C_E_7"/>
      <sheetName val="Alim_C_E_8"/>
      <sheetName val="Schema_C_E_4"/>
      <sheetName val="Schema_C_E__in_Euro4"/>
      <sheetName val="contributi_da_preventivo4"/>
      <sheetName val="contributi_effettivi4"/>
      <sheetName val="acc_to_f_do_rinnovi_contratto4"/>
      <sheetName val="and_liquidità4"/>
      <sheetName val="fondi_20014"/>
      <sheetName val="pers_1sem4"/>
      <sheetName val="Schema_ROS4"/>
      <sheetName val="Alim_C_E_9"/>
      <sheetName val="Alim_C_E_10"/>
      <sheetName val="Schema_C_E_5"/>
      <sheetName val="Schema_C_E__in_Euro5"/>
      <sheetName val="contributi_da_preventivo5"/>
      <sheetName val="contributi_effettivi5"/>
      <sheetName val="acc_to_f_do_rinnovi_contratto5"/>
      <sheetName val="and_liquidità5"/>
      <sheetName val="fondi_20015"/>
      <sheetName val="pers_1sem5"/>
      <sheetName val="Schema_ROS5"/>
      <sheetName val="Alim_C_E_11"/>
    </sheetNames>
    <sheetDataSet>
      <sheetData sheetId="0" refreshError="1">
        <row r="29">
          <cell r="D29" t="str">
            <v>Servizi per manutenzione di strutture edilizie</v>
          </cell>
        </row>
        <row r="34">
          <cell r="D34" t="str">
            <v>Servizi per manutenzione di attrezz. sanitarie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Alim C.E."/>
      <sheetName val="Schema C.E."/>
      <sheetName val="Schema C.E. in Euro"/>
      <sheetName val="extrapatto"/>
      <sheetName val="Farmaceutica"/>
      <sheetName val="contributi da preventivo"/>
      <sheetName val="contributi effettivi"/>
      <sheetName val="acc.to f.do rinnovi contratto"/>
      <sheetName val="and.liquidità"/>
      <sheetName val="fondi 2001"/>
      <sheetName val="pers.1sem"/>
      <sheetName val="convenzionati"/>
      <sheetName val="Schema ROS"/>
      <sheetName val="Alim C_E_"/>
      <sheetName val="Alim_C_E_2"/>
      <sheetName val="Schema_C_E_1"/>
      <sheetName val="Schema_C_E__in_Euro1"/>
      <sheetName val="contributi_da_preventivo1"/>
      <sheetName val="contributi_effettivi1"/>
      <sheetName val="acc_to_f_do_rinnovi_contratto1"/>
      <sheetName val="and_liquidità1"/>
      <sheetName val="fondi_20011"/>
      <sheetName val="pers_1sem1"/>
      <sheetName val="Schema_ROS1"/>
      <sheetName val="Alim_C_E_3"/>
      <sheetName val="Alim_C_E_"/>
      <sheetName val="Schema_C_E_"/>
      <sheetName val="Schema_C_E__in_Euro"/>
      <sheetName val="contributi_da_preventivo"/>
      <sheetName val="contributi_effettivi"/>
      <sheetName val="acc_to_f_do_rinnovi_contratto"/>
      <sheetName val="and_liquidità"/>
      <sheetName val="fondi_2001"/>
      <sheetName val="pers_1sem"/>
      <sheetName val="Schema_ROS"/>
      <sheetName val="Alim_C_E_1"/>
      <sheetName val="Alim_C_E_4"/>
      <sheetName val="Schema_C_E_2"/>
      <sheetName val="Schema_C_E__in_Euro2"/>
      <sheetName val="contributi_da_preventivo2"/>
      <sheetName val="contributi_effettivi2"/>
      <sheetName val="acc_to_f_do_rinnovi_contratto2"/>
      <sheetName val="and_liquidità2"/>
      <sheetName val="fondi_20012"/>
      <sheetName val="pers_1sem2"/>
      <sheetName val="Schema_ROS2"/>
      <sheetName val="Alim_C_E_5"/>
      <sheetName val="Alim_C_E_6"/>
      <sheetName val="Schema_C_E_3"/>
      <sheetName val="Schema_C_E__in_Euro3"/>
      <sheetName val="contributi_da_preventivo3"/>
      <sheetName val="contributi_effettivi3"/>
      <sheetName val="acc_to_f_do_rinnovi_contratto3"/>
      <sheetName val="and_liquidità3"/>
      <sheetName val="fondi_20013"/>
      <sheetName val="pers_1sem3"/>
      <sheetName val="Schema_ROS3"/>
      <sheetName val="Alim_C_E_7"/>
      <sheetName val="Alim_C_E_8"/>
      <sheetName val="Schema_C_E_4"/>
      <sheetName val="Schema_C_E__in_Euro4"/>
      <sheetName val="contributi_da_preventivo4"/>
      <sheetName val="contributi_effettivi4"/>
      <sheetName val="acc_to_f_do_rinnovi_contratto4"/>
      <sheetName val="and_liquidità4"/>
      <sheetName val="fondi_20014"/>
      <sheetName val="pers_1sem4"/>
      <sheetName val="Schema_ROS4"/>
      <sheetName val="Alim_C_E_9"/>
      <sheetName val="Alim_C_E_10"/>
      <sheetName val="Schema_C_E_5"/>
      <sheetName val="Schema_C_E__in_Euro5"/>
      <sheetName val="contributi_da_preventivo5"/>
      <sheetName val="contributi_effettivi5"/>
      <sheetName val="acc_to_f_do_rinnovi_contratto5"/>
      <sheetName val="and_liquidità5"/>
      <sheetName val="fondi_20015"/>
      <sheetName val="pers_1sem5"/>
      <sheetName val="Schema_ROS5"/>
      <sheetName val="Alim_C_E_11"/>
      <sheetName val="alim s.p."/>
    </sheetNames>
    <sheetDataSet>
      <sheetData sheetId="0">
        <row r="29">
          <cell r="D29" t="str">
            <v>Servizi per manutenzione di strutture edilizie</v>
          </cell>
        </row>
        <row r="34">
          <cell r="D34" t="str">
            <v>Servizi per manutenzione di attrezz. sanitarie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Alim C.E."/>
      <sheetName val="Alim S.P."/>
      <sheetName val="Schema C.E."/>
      <sheetName val="Schema S.P."/>
      <sheetName val="ratei e risconti"/>
      <sheetName val="immobiliz."/>
      <sheetName val="fondi"/>
      <sheetName val="FABB_COPERT"/>
      <sheetName val="Alim S_P_"/>
      <sheetName val="Alim_C_E_"/>
      <sheetName val="Alim_S_P_"/>
      <sheetName val="Schema_C_E_"/>
      <sheetName val="Schema_S_P_"/>
      <sheetName val="ratei_e_risconti"/>
      <sheetName val="immobiliz_"/>
      <sheetName val="Alim_S_P_1"/>
      <sheetName val="Alim_C_E_1"/>
      <sheetName val="Alim_S_P_2"/>
      <sheetName val="Schema_C_E_1"/>
      <sheetName val="Schema_S_P_1"/>
      <sheetName val="ratei_e_risconti1"/>
      <sheetName val="immobiliz_1"/>
      <sheetName val="Alim_S_P_3"/>
      <sheetName val="Alim_C_E_2"/>
      <sheetName val="Alim_S_P_4"/>
      <sheetName val="Schema_C_E_2"/>
      <sheetName val="Schema_S_P_2"/>
      <sheetName val="ratei_e_risconti2"/>
      <sheetName val="immobiliz_2"/>
      <sheetName val="Alim_S_P_5"/>
      <sheetName val="Alim_C_E_3"/>
      <sheetName val="Alim_S_P_6"/>
      <sheetName val="Schema_C_E_3"/>
      <sheetName val="Schema_S_P_3"/>
      <sheetName val="ratei_e_risconti3"/>
      <sheetName val="immobiliz_3"/>
      <sheetName val="Alim_S_P_7"/>
      <sheetName val="Alimentazio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2010"/>
      <sheetName val="Codifiche"/>
      <sheetName val="Lists"/>
      <sheetName val="profili"/>
      <sheetName val="Cod. bd,cd,sett d"/>
      <sheetName val="legenda"/>
      <sheetName val="PIVOT CESSATI TFR"/>
      <sheetName val="PIVOT RIEPILOGO"/>
      <sheetName val="PIVOT pensionati"/>
      <sheetName val="RIEPILOGO NUOVI ASSUNTI"/>
      <sheetName val="RIEPILOGO CESSATI DEFINITIV (2)"/>
      <sheetName val="RIEPILOGO CESSATI DIR"/>
      <sheetName val="RIEPILOGO ASSUNTI CESSATI"/>
      <sheetName val="pivot NUOVI assunti"/>
      <sheetName val="RIEPILOGO CESSATI DEFINITIVI "/>
      <sheetName val="pivot NUOVI assunti CALT"/>
      <sheetName val="RIEPILOGO CESSATI DEF CALT"/>
      <sheetName val="pivot NUOVI assunti dirigenti"/>
      <sheetName val="RIEPILOGO CESSATI DEFINITIV dir"/>
      <sheetName val="pivot NUOVI assunti fis san"/>
      <sheetName val="RIEPILOGO CESSATI FIS SAN"/>
      <sheetName val="riepilogo NUOVI assunti dipart"/>
      <sheetName val="CESSATI QUALIFICHE"/>
      <sheetName val="pivot assunti monitoraggio"/>
      <sheetName val="CESSATI monitoraggio"/>
      <sheetName val="pivot budget medv"/>
      <sheetName val="pivot budget medv 30giu2011"/>
      <sheetName val="pivot budget medv 30sett2011"/>
      <sheetName val="pivot budget medv 31dic2011"/>
      <sheetName val="pivot budget medv 31gen2012"/>
      <sheetName val="pivot budget medv 31marz2012"/>
      <sheetName val="pivot budget medv 30giu2012"/>
      <sheetName val="pivot budget medv 30sett2012"/>
      <sheetName val="pivot budget medv 31dic2012"/>
      <sheetName val="pivot budget medv 31marzo2013"/>
      <sheetName val="pivot budget medv 30giugno2013"/>
      <sheetName val="pivot budget medv 30sett.2013"/>
      <sheetName val="pivot budget medv 31dic.2013"/>
      <sheetName val="RIEPILOG NUOVI ASSUNTI dan"/>
      <sheetName val="RIEPILOGO CESSATI DEFINIT. dan"/>
      <sheetName val="RIEPILOG NUOVI ASSUNTI Nomi"/>
      <sheetName val="RIEPILOGO CESS. DEFINIT. Nomi"/>
      <sheetName val="RIEPILOGO ASS.-CESS. 2010Prof"/>
      <sheetName val="RIEPILOGO ASS.-CESS. 2010Nom"/>
      <sheetName val="RIEP. ASS.-CESS. 2010DetIndet"/>
      <sheetName val="RIEPILOGO CESS. DEFINIT. Motivo"/>
      <sheetName val="RIEP. AS.-CES. Mag-Dic2011Prof"/>
      <sheetName val="RIEP. AS.-CES. Lug-Dic2011TSLB"/>
      <sheetName val="RIEP. AS.-CES. Gen-Sett 2011TOT"/>
      <sheetName val="RIEP. AS.-CES. Ago-Sett 2011"/>
      <sheetName val="RIEP. AS.-CES. Ott-Dic 2011TOT"/>
      <sheetName val="RIEP. AS.-CES. Ott-Dic 2011 Nom"/>
      <sheetName val="RIEP. AS.-CES. Dic 2011TOT"/>
      <sheetName val="RIEP. AS.-CES. Dic 2011 Nom"/>
      <sheetName val="RIEP. AS.-CES. 2012 Tot"/>
      <sheetName val="RIEP. AS.-CES. 2012 Nom"/>
      <sheetName val="RIEP. AS.-CES. 1°sem2012 Tot"/>
      <sheetName val="RIEP. AS.-CES. 1°sem2012 Nom"/>
      <sheetName val="RIEP. AS.-CES. Gen-Sett2012 Tot"/>
      <sheetName val="RIEP. AS.-CES. Gen-Sett2012 Nom"/>
      <sheetName val="RIEP. Altri ASSUNTI 1°sem2012"/>
      <sheetName val="RIEP. AS.-CES. 31lug2012 Tot"/>
      <sheetName val="RIEP. AS.-CES. 31lug2012 Nom"/>
      <sheetName val="RIEP. AS.-CES. ago-dic 2012 Tot"/>
      <sheetName val="RIEP. AS.-CES. ago-dic2012 Nom"/>
      <sheetName val="RIEP. AS.-CES. ott-dic 2012 Tot"/>
      <sheetName val="RIEP. AS.-CES. ott-dic2012 Nom"/>
      <sheetName val="RIEP. AS.-CES. nov-dic 2012"/>
      <sheetName val="RIEP. AS.-CES. nov-dic2012 Nom"/>
      <sheetName val="RIEP. AS.-CES. 2°sem2012 Tot"/>
      <sheetName val="RIEP. AS.-CES. 2°sem2012 Nom"/>
      <sheetName val="RIEP. AS.-CES. anno2012 Tot"/>
      <sheetName val="RIEP. AS.-CES. anno2012 Nom"/>
      <sheetName val="RIEP. AS.-CES. 2°trim2012 Tot"/>
      <sheetName val="RIEP. AS.-CES. 2°trim2012 Nom"/>
      <sheetName val="RIEP.AS.-CES.2012InfMedOss "/>
      <sheetName val="RIEP. AS.-CES. 2011 Nom (2)"/>
      <sheetName val="RIEP. AS.-CES. 2011 Nom (3)"/>
      <sheetName val="piv. NUOV. Ass. Car.Ascot&gt;11giu"/>
      <sheetName val="RIEP. ASSUNTI Gen-Giu2011TOT"/>
      <sheetName val="PIVOT RIEPILOGO (2)"/>
      <sheetName val="INF. AS.-CES. Ago-Dic2011"/>
      <sheetName val="cessazioni amm ag-dic 2011 N"/>
      <sheetName val="AMM. AS.-CES. 2011TOT"/>
      <sheetName val="AMM. AS.-CES. 2012 Nom"/>
      <sheetName val="AMM. AS.-CES. 2011-12 Nom"/>
      <sheetName val="AMM. AS.-CES. 2011 Nom"/>
      <sheetName val="RIEP.CES. 2011 motivi"/>
      <sheetName val="RIEP. CESSATI DEFINITIVI 2012"/>
      <sheetName val="RIEP. TERM.INC.PROVV.  DIC 2011"/>
      <sheetName val="RIEP. TERM.INC.PROVV.  GEN 2012"/>
      <sheetName val="MOB. ASS.-CES. 2011"/>
      <sheetName val="RIEP. ASS.-CESS. 2010 Inf+Oss"/>
      <sheetName val="PIVOT CESSATI TFR 2011"/>
      <sheetName val="RIEP.CES.DEF.D.MED.giu.dic.2012"/>
      <sheetName val="PIVOT CESSATI D.L. n. 95-2012"/>
      <sheetName val="NUOVI Assunti Tutti"/>
      <sheetName val="AMM. AS.-CES. 2010-11-12 Nom"/>
      <sheetName val="AMM-DIR. AS.-CES. 2010-11-12Nom"/>
      <sheetName val="Tec-DIR. AS.-CES. 2010-11-12Nom"/>
      <sheetName val="RIEP. CES. per anno TOT"/>
      <sheetName val="RIEP. CES.  per anno NOM"/>
      <sheetName val="RIEP. AS.-CES. dic 2012"/>
      <sheetName val="RIEP. AS.-CES. Nom dic2012"/>
      <sheetName val="RIEP. AS.-CES. Nom2012Agnese"/>
      <sheetName val="RIEP. AS.-CES. 2013 generale"/>
      <sheetName val="RIEP. AS.-CES. 2013 nomin"/>
      <sheetName val="RIEP. AS.-CES. II Trim.2013 gen"/>
      <sheetName val="RIEP. AS.-CES. II Trim.2013 nom"/>
      <sheetName val="RIEP. AS.-CES. I Sem.2013 gen"/>
      <sheetName val="RIEP. AS.-CES. I Sem.2013 nom"/>
      <sheetName val="RIEP. AS.-CES. Gen-Set2013 gene"/>
      <sheetName val="RIEP. AS.-CES. Gen-Set2013 nom"/>
      <sheetName val="RIEP. AS.-CES. Dic2013 gene"/>
      <sheetName val="RIEP. AS.-CES. Dic2013nom"/>
      <sheetName val="RIEP. AS.-CES. Gen-Dic2014 gene"/>
      <sheetName val="RIEP. AS.-CES. Gen-Dic2014nom"/>
      <sheetName val="2013 Antonella"/>
      <sheetName val="2014 Antonella"/>
      <sheetName val="TURNOVER AS.-CES. 2012"/>
      <sheetName val="Assunti DiriMed.San 31mag13"/>
      <sheetName val="CESS. DEF.DIRMED.SAN 31mag13"/>
      <sheetName val="Riepilogo NEOASSUNTI 2012"/>
      <sheetName val="Riepilogo NEOASSUNTI 2013"/>
      <sheetName val="Riepilogo NEOASSUNTI 2014"/>
      <sheetName val="alim s.p."/>
    </sheetNames>
    <sheetDataSet>
      <sheetData sheetId="0"/>
      <sheetData sheetId="1">
        <row r="2">
          <cell r="G2" t="str">
            <v/>
          </cell>
        </row>
        <row r="3">
          <cell r="A3" t="str">
            <v>F</v>
          </cell>
          <cell r="B3" t="str">
            <v>TI=tempo indeterminato</v>
          </cell>
          <cell r="C3" t="str">
            <v>CALT=comparto</v>
          </cell>
          <cell r="G3" t="str">
            <v>A</v>
          </cell>
          <cell r="H3" t="str">
            <v>AREA MEDICA E SPEC. MEDICHE</v>
          </cell>
          <cell r="M3" t="str">
            <v>C=cessazione</v>
          </cell>
          <cell r="P3" t="str">
            <v>Cessazione per Decesso</v>
          </cell>
          <cell r="R3" t="str">
            <v>TP (tempo pieno)</v>
          </cell>
          <cell r="V3" t="str">
            <v>SI</v>
          </cell>
          <cell r="X3" t="str">
            <v>ENTRATA</v>
          </cell>
          <cell r="Y3" t="str">
            <v>SI</v>
          </cell>
        </row>
        <row r="4">
          <cell r="A4" t="str">
            <v>M</v>
          </cell>
          <cell r="B4" t="str">
            <v>TD=tempo determinato</v>
          </cell>
          <cell r="C4" t="str">
            <v>CDIR=dirigenti</v>
          </cell>
          <cell r="G4" t="str">
            <v>B</v>
          </cell>
          <cell r="M4" t="str">
            <v>NA=nuovo assunto</v>
          </cell>
          <cell r="P4" t="str">
            <v>Cessazione per Trasferimento</v>
          </cell>
          <cell r="R4" t="str">
            <v>PT (part-time)</v>
          </cell>
          <cell r="V4" t="str">
            <v>NO</v>
          </cell>
          <cell r="X4" t="str">
            <v>USCITA</v>
          </cell>
          <cell r="Y4" t="str">
            <v>SI - STAB.</v>
          </cell>
        </row>
        <row r="5">
          <cell r="B5" t="str">
            <v>S=supplente</v>
          </cell>
          <cell r="C5" t="str">
            <v>MEDV=dirigenti medici</v>
          </cell>
          <cell r="G5" t="str">
            <v>BS</v>
          </cell>
          <cell r="H5" t="str">
            <v>ALLERGOLOGIA ED IMMUNOLOGIA CLINICA</v>
          </cell>
          <cell r="M5" t="str">
            <v>CPRO=cambio profilo</v>
          </cell>
          <cell r="P5" t="str">
            <v>Collocam. a Riposo a Domanda</v>
          </cell>
          <cell r="Y5" t="str">
            <v>NO</v>
          </cell>
        </row>
        <row r="6">
          <cell r="B6" t="str">
            <v>C=comandato in</v>
          </cell>
          <cell r="G6" t="str">
            <v>C</v>
          </cell>
          <cell r="H6" t="str">
            <v>ANGIOLOGIA</v>
          </cell>
          <cell r="M6" t="str">
            <v>CCTR=cambio contratto</v>
          </cell>
          <cell r="P6" t="str">
            <v>collocamento in quiescenza</v>
          </cell>
          <cell r="Y6" t="str">
            <v>DEROGA</v>
          </cell>
        </row>
        <row r="7">
          <cell r="B7" t="str">
            <v>C=comandato out</v>
          </cell>
          <cell r="G7" t="str">
            <v>D</v>
          </cell>
          <cell r="H7" t="str">
            <v>CARDIOLOGIA</v>
          </cell>
          <cell r="M7" t="str">
            <v>CCTRDO=Pass T.Det previsto DO a T.Indet</v>
          </cell>
          <cell r="P7" t="str">
            <v>Dimissioni Volontarie</v>
          </cell>
          <cell r="Y7" t="str">
            <v>AGOSTO</v>
          </cell>
        </row>
        <row r="8">
          <cell r="B8" t="str">
            <v>Dis=disponibilità tempo pieno</v>
          </cell>
          <cell r="G8" t="str">
            <v>DS</v>
          </cell>
          <cell r="H8" t="str">
            <v>DERMATOLOGIA E VENEROLOGIA</v>
          </cell>
          <cell r="M8" t="str">
            <v>P=proroga</v>
          </cell>
          <cell r="P8" t="str">
            <v>Inidoneità</v>
          </cell>
          <cell r="Y8" t="str">
            <v>PASSAGGIO INTERNO</v>
          </cell>
        </row>
        <row r="9">
          <cell r="B9" t="str">
            <v>STD=Straordinario</v>
          </cell>
          <cell r="G9" t="str">
            <v/>
          </cell>
          <cell r="H9" t="str">
            <v>EMATOLOGIA</v>
          </cell>
          <cell r="M9" t="str">
            <v>TMOB=trasferito per mobilità</v>
          </cell>
          <cell r="P9" t="str">
            <v xml:space="preserve">Limiti di età  </v>
          </cell>
          <cell r="Y9" t="str">
            <v>ALTRI FONDI</v>
          </cell>
        </row>
        <row r="10">
          <cell r="B10" t="str">
            <v>TIaf=Tempo indeterminato altri fondi</v>
          </cell>
          <cell r="G10" t="str">
            <v>9</v>
          </cell>
          <cell r="H10" t="str">
            <v>ENDOCRINOLOGIA</v>
          </cell>
          <cell r="M10" t="str">
            <v>PEV=Progressione Verticale</v>
          </cell>
          <cell r="P10" t="str">
            <v>Passaggio da  Supplente a Straordinario</v>
          </cell>
          <cell r="Y10" t="str">
            <v>DSC</v>
          </cell>
        </row>
        <row r="11">
          <cell r="G11" t="str">
            <v>10</v>
          </cell>
          <cell r="H11" t="str">
            <v>GASTROENTEROLOGIA</v>
          </cell>
          <cell r="M11" t="str">
            <v>STAB=Stabilizzazione</v>
          </cell>
          <cell r="P11" t="str">
            <v>Passaggio da Straordinario a supplente</v>
          </cell>
          <cell r="Y11" t="str">
            <v>NO-L. 68/99</v>
          </cell>
        </row>
        <row r="12">
          <cell r="G12" t="str">
            <v>11</v>
          </cell>
          <cell r="H12" t="str">
            <v>GENETICA MEDICA</v>
          </cell>
          <cell r="M12" t="str">
            <v>RIC=Ricostituzione rapporto di lavoro</v>
          </cell>
          <cell r="P12" t="str">
            <v>Passaggio da Straordinario a tempo det</v>
          </cell>
        </row>
        <row r="13">
          <cell r="G13" t="str">
            <v/>
          </cell>
          <cell r="H13" t="str">
            <v>GERIATRIA</v>
          </cell>
          <cell r="M13" t="str">
            <v>Trasferimento da AOU a DSC</v>
          </cell>
          <cell r="P13" t="str">
            <v>Passaggio da Straordinario a tempo indet</v>
          </cell>
        </row>
        <row r="14">
          <cell r="G14" t="str">
            <v/>
          </cell>
          <cell r="H14" t="str">
            <v>MALATTIE METABOLICHE E DIABETOLOGIA</v>
          </cell>
          <cell r="M14" t="str">
            <v>Trasferimento da DSC a AOU</v>
          </cell>
          <cell r="P14" t="str">
            <v>Passaggio da supplente a tempo det</v>
          </cell>
        </row>
        <row r="15">
          <cell r="G15" t="str">
            <v/>
          </cell>
          <cell r="H15" t="str">
            <v>MALATTIE DELL'APPARATO RESPIRATORIO</v>
          </cell>
          <cell r="M15" t="str">
            <v>CPROV = cessazione provvisoria</v>
          </cell>
          <cell r="P15" t="str">
            <v>Passaggio da supplente a tempo indet</v>
          </cell>
        </row>
        <row r="16">
          <cell r="H16" t="str">
            <v>MALATTIE INFETTIVE</v>
          </cell>
          <cell r="M16" t="str">
            <v>CCTR CESS=cessazione contr.</v>
          </cell>
          <cell r="P16" t="str">
            <v>Passaggio t.d. a tempo indeterminato</v>
          </cell>
        </row>
        <row r="17">
          <cell r="H17" t="str">
            <v>MEDICINA E CHIR. D'ACCETT. E D'URGENZA</v>
          </cell>
          <cell r="M17" t="str">
            <v>CCTR DIR SOC=contr. Direttore</v>
          </cell>
          <cell r="P17" t="str">
            <v>Passaggio t.d. a supplente</v>
          </cell>
        </row>
        <row r="18">
          <cell r="H18" t="str">
            <v>MEDICINA FISICA E RIABILITAZIONE</v>
          </cell>
          <cell r="M18" t="str">
            <v>RA=rientro aspettativa p.p.</v>
          </cell>
          <cell r="P18" t="str">
            <v>Passaggio t.d. a straordinario</v>
          </cell>
        </row>
        <row r="19">
          <cell r="H19" t="str">
            <v>MEDICINA INTERNA</v>
          </cell>
          <cell r="P19" t="str">
            <v>Risoluz.Post Aspett.Periodo Prova</v>
          </cell>
        </row>
        <row r="20">
          <cell r="H20" t="str">
            <v>MEDICINA DELLO SPORT</v>
          </cell>
          <cell r="P20" t="str">
            <v>Risoluz.Post Aspett.Periodo Prova - cambio qualifica</v>
          </cell>
        </row>
        <row r="21">
          <cell r="H21" t="str">
            <v>NEFROLOGIA</v>
          </cell>
          <cell r="P21" t="str">
            <v>Risoluzione consensuale (DIR)</v>
          </cell>
        </row>
        <row r="22">
          <cell r="H22" t="str">
            <v>NEONATOLOGIA</v>
          </cell>
          <cell r="P22" t="str">
            <v>Risoluzione per anzianità di servizio (40 anni)</v>
          </cell>
        </row>
        <row r="23">
          <cell r="H23" t="str">
            <v>NEUROLOGIA</v>
          </cell>
          <cell r="P23" t="str">
            <v xml:space="preserve">Superati limiti di età  </v>
          </cell>
        </row>
        <row r="24">
          <cell r="H24" t="str">
            <v>NEUROPSICHIATRIA INFANTILE</v>
          </cell>
          <cell r="P24" t="str">
            <v>Termine comando</v>
          </cell>
        </row>
        <row r="25">
          <cell r="H25" t="str">
            <v>ONCOLOGIA</v>
          </cell>
          <cell r="P25" t="str">
            <v>Termine Incarico Temporaneo</v>
          </cell>
        </row>
        <row r="26">
          <cell r="H26" t="str">
            <v>PEDIATRIA</v>
          </cell>
          <cell r="P26" t="str">
            <v>Termine Inc. Temporaneo PROVV.</v>
          </cell>
        </row>
        <row r="27">
          <cell r="H27" t="str">
            <v>PSICHIATRIA</v>
          </cell>
          <cell r="P27" t="str">
            <v>Licenziamento con preavviso</v>
          </cell>
        </row>
        <row r="28">
          <cell r="H28" t="str">
            <v>RADIOTERAPIA</v>
          </cell>
          <cell r="P28" t="str">
            <v>Licenziamento senza preavviso</v>
          </cell>
        </row>
        <row r="29">
          <cell r="H29" t="str">
            <v>REUMATOLOGIA</v>
          </cell>
          <cell r="P29" t="str">
            <v>Mancato superamento periodo di prova</v>
          </cell>
        </row>
        <row r="30">
          <cell r="H30" t="str">
            <v>SCIENZA DELL'ALIMENTAZ. E DIETETICA</v>
          </cell>
          <cell r="P30" t="str">
            <v>Termine supplenza</v>
          </cell>
        </row>
        <row r="31">
          <cell r="P31" t="str">
            <v>Cambio Contratto</v>
          </cell>
        </row>
        <row r="32">
          <cell r="P32" t="str">
            <v>PEV</v>
          </cell>
        </row>
        <row r="33">
          <cell r="P33" t="str">
            <v>Trasferimento da AOU a DSC</v>
          </cell>
        </row>
        <row r="34">
          <cell r="H34" t="str">
            <v>AREA CHIRURGICA E SPEC. CHRURGICHE</v>
          </cell>
          <cell r="P34" t="str">
            <v>Trasferimento da DSC a AOU</v>
          </cell>
        </row>
        <row r="36">
          <cell r="H36" t="str">
            <v>CARDIOCHIRURGIA</v>
          </cell>
        </row>
        <row r="37">
          <cell r="H37" t="str">
            <v>CHIRURGIA GENERALE</v>
          </cell>
        </row>
        <row r="38">
          <cell r="H38" t="str">
            <v>CHIRURGIA MAXILLO-FACCIALE</v>
          </cell>
        </row>
        <row r="39">
          <cell r="H39" t="str">
            <v>CHIRURGIA PEDIATRICA</v>
          </cell>
        </row>
        <row r="40">
          <cell r="H40" t="str">
            <v>CHIRURGIA PLASTICA E RICOSTRUTTIVA</v>
          </cell>
        </row>
        <row r="41">
          <cell r="H41" t="str">
            <v>CHIRURGIA TORACICA</v>
          </cell>
        </row>
        <row r="42">
          <cell r="H42" t="str">
            <v>CHIRURGIA VASCOLARE</v>
          </cell>
        </row>
        <row r="43">
          <cell r="H43" t="str">
            <v>GINECOLOGIA E OSTETRICIA</v>
          </cell>
        </row>
        <row r="44">
          <cell r="H44" t="str">
            <v>NEUROCHIRURGIA</v>
          </cell>
        </row>
        <row r="45">
          <cell r="H45" t="str">
            <v>OFTALMOLOGIA</v>
          </cell>
        </row>
        <row r="46">
          <cell r="H46" t="str">
            <v>ORTOPEDIA E TRAUMATOLOGIA</v>
          </cell>
        </row>
        <row r="47">
          <cell r="H47" t="str">
            <v>OTORINOLARINGOIATRIA</v>
          </cell>
        </row>
        <row r="48">
          <cell r="H48" t="str">
            <v>UROLOGIA</v>
          </cell>
        </row>
        <row r="52">
          <cell r="H52" t="str">
            <v>AREA ODONTOIATRICA</v>
          </cell>
        </row>
        <row r="54">
          <cell r="H54" t="str">
            <v>ODONTOIATRIA</v>
          </cell>
        </row>
        <row r="57">
          <cell r="H57" t="str">
            <v>AREA MED. DIAGNOSTICA E DEI SERVIZI</v>
          </cell>
        </row>
        <row r="59">
          <cell r="H59" t="str">
            <v>ANATOMIA PATOLOGICA</v>
          </cell>
        </row>
        <row r="60">
          <cell r="H60" t="str">
            <v>ANESTESIA E RIANIMAZIONE</v>
          </cell>
        </row>
        <row r="61">
          <cell r="H61" t="str">
            <v>BIOCHIMICA CLINICA</v>
          </cell>
        </row>
        <row r="62">
          <cell r="H62" t="str">
            <v>FARMACOLOGIA E TOSSICOLOGIA CLINICA</v>
          </cell>
        </row>
        <row r="63">
          <cell r="H63" t="str">
            <v>LABORATORIO DI GENETICA MEDICA</v>
          </cell>
        </row>
        <row r="64">
          <cell r="H64" t="str">
            <v>MEDICINA TRASFUSIONALE</v>
          </cell>
        </row>
        <row r="65">
          <cell r="H65" t="str">
            <v>MEDICINA LEGALE</v>
          </cell>
        </row>
        <row r="66">
          <cell r="H66" t="str">
            <v>MEDICINA NUCLEARE</v>
          </cell>
        </row>
        <row r="67">
          <cell r="H67" t="str">
            <v>MICROBIOLOGIA E VIROLOGIA</v>
          </cell>
        </row>
        <row r="68">
          <cell r="H68" t="str">
            <v>NEUROFISIOPATOLOGIA</v>
          </cell>
        </row>
        <row r="69">
          <cell r="H69" t="str">
            <v>NEURORADIOLOGIA</v>
          </cell>
        </row>
        <row r="70">
          <cell r="H70" t="str">
            <v>PATOLOGIA CLINICA (LAB. AN. CHIMICO CL. E MICRO.)</v>
          </cell>
        </row>
        <row r="71">
          <cell r="H71" t="str">
            <v>RADIODIAGNOSTICA</v>
          </cell>
        </row>
        <row r="75">
          <cell r="H75" t="str">
            <v>AREA DI SANITA' PUBBLICA</v>
          </cell>
        </row>
        <row r="77">
          <cell r="H77" t="str">
            <v>IGIENE EPIDEMIOLOGIA E SANITA' PUBBL.</v>
          </cell>
        </row>
        <row r="78">
          <cell r="H78" t="str">
            <v>IGIENE DEGLI ALIMENTI E DELLA NUTRIZ.</v>
          </cell>
        </row>
        <row r="79">
          <cell r="H79" t="str">
            <v>MEDICINA DEL LAVORO E SICUR. AMB. LAV.</v>
          </cell>
        </row>
        <row r="80">
          <cell r="H80" t="str">
            <v>ORGANIZZAZIONE DEI SERV. SAN. DI BASE</v>
          </cell>
        </row>
        <row r="81">
          <cell r="H81" t="str">
            <v>DIREZIONE MEDICA DI PRESIDIO OSPEDAL.</v>
          </cell>
        </row>
        <row r="82">
          <cell r="H82" t="str">
            <v>EPIDEMIOLOGIA (Decreto 31/07/2002)</v>
          </cell>
        </row>
        <row r="86">
          <cell r="H86" t="str">
            <v>AREA DI FARMACIA</v>
          </cell>
        </row>
        <row r="88">
          <cell r="H88" t="str">
            <v>FARMACIA OSPEDALIERA</v>
          </cell>
        </row>
        <row r="89">
          <cell r="H89" t="str">
            <v>FARMACIA TERRITORIALE (Decreto 31.07.2002)</v>
          </cell>
        </row>
        <row r="93">
          <cell r="H93" t="str">
            <v>AREA DI FISICA SANITARIA</v>
          </cell>
        </row>
        <row r="95">
          <cell r="H95" t="str">
            <v>FISICA SANITARIA</v>
          </cell>
        </row>
        <row r="99">
          <cell r="H99" t="str">
            <v>AREA DI PSICOLOGIA</v>
          </cell>
        </row>
        <row r="101">
          <cell r="H101" t="str">
            <v>PSICOLOGIA</v>
          </cell>
        </row>
        <row r="102">
          <cell r="H102" t="str">
            <v>PSICOTERAPIA</v>
          </cell>
        </row>
        <row r="106">
          <cell r="H106" t="str">
            <v>AREA DI CHIMICA</v>
          </cell>
        </row>
        <row r="108">
          <cell r="H108" t="str">
            <v>CHIMICA ANALITICA</v>
          </cell>
        </row>
        <row r="111">
          <cell r="H111" t="str">
            <v>ALTRA AREA</v>
          </cell>
        </row>
        <row r="113">
          <cell r="H113" t="str">
            <v>UFFICIO STAMPA</v>
          </cell>
        </row>
        <row r="114">
          <cell r="H114" t="str">
            <v>GESTIONE DELLE SPERIMENTAZIONI</v>
          </cell>
        </row>
        <row r="115">
          <cell r="H115" t="str">
            <v>CENTRO COORD. REGIONALE MALATTIE RARE</v>
          </cell>
        </row>
        <row r="116">
          <cell r="H116" t="str">
            <v>DIPARTIMENTO SERVIZI CONDIVISI</v>
          </cell>
        </row>
      </sheetData>
      <sheetData sheetId="2">
        <row r="1">
          <cell r="A1" t="str">
            <v>SETTORE_B_D</v>
          </cell>
        </row>
      </sheetData>
      <sheetData sheetId="3">
        <row r="1">
          <cell r="A1" t="str">
            <v>RUOLO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Alimentazione CE01"/>
      <sheetName val="Alimentazione"/>
      <sheetName val="C.E. preventivo"/>
      <sheetName val="Grafico risultati"/>
      <sheetName val="Grafico Ricavi"/>
      <sheetName val="Grafico Costi"/>
      <sheetName val="CE01"/>
      <sheetName val="BGT Patrim."/>
      <sheetName val="fabbis_copert. "/>
      <sheetName val="Deb vs forn."/>
      <sheetName val="immob."/>
      <sheetName val="Alimentazione_CE011"/>
      <sheetName val="C_E__preventivo1"/>
      <sheetName val="Grafico_risultati1"/>
      <sheetName val="Grafico_Ricavi1"/>
      <sheetName val="Grafico_Costi1"/>
      <sheetName val="BGT_Patrim_1"/>
      <sheetName val="fabbis_copert__1"/>
      <sheetName val="Deb_vs_forn_1"/>
      <sheetName val="immob_1"/>
      <sheetName val="Alimentazione_CE01"/>
      <sheetName val="C_E__preventivo"/>
      <sheetName val="Grafico_risultati"/>
      <sheetName val="Grafico_Ricavi"/>
      <sheetName val="Grafico_Costi"/>
      <sheetName val="BGT_Patrim_"/>
      <sheetName val="fabbis_copert__"/>
      <sheetName val="Deb_vs_forn_"/>
      <sheetName val="immob_"/>
      <sheetName val="Alimentazione_CE012"/>
      <sheetName val="C_E__preventivo2"/>
      <sheetName val="Grafico_risultati2"/>
      <sheetName val="Grafico_Ricavi2"/>
      <sheetName val="Grafico_Costi2"/>
      <sheetName val="BGT_Patrim_2"/>
      <sheetName val="fabbis_copert__2"/>
      <sheetName val="Deb_vs_forn_2"/>
      <sheetName val="immob_2"/>
      <sheetName val="Alimentazione_CE013"/>
      <sheetName val="C_E__preventivo3"/>
      <sheetName val="Grafico_risultati3"/>
      <sheetName val="Grafico_Ricavi3"/>
      <sheetName val="Grafico_Costi3"/>
      <sheetName val="BGT_Patrim_3"/>
      <sheetName val="fabbis_copert__3"/>
      <sheetName val="Deb_vs_forn_3"/>
      <sheetName val="immob_3"/>
      <sheetName val="Alimentazione_CE014"/>
      <sheetName val="C_E__preventivo4"/>
      <sheetName val="Grafico_risultati4"/>
      <sheetName val="Grafico_Ricavi4"/>
      <sheetName val="Grafico_Costi4"/>
      <sheetName val="BGT_Patrim_4"/>
      <sheetName val="fabbis_copert__4"/>
      <sheetName val="Deb_vs_forn_4"/>
      <sheetName val="immob_4"/>
      <sheetName val="Alimentazione_CE015"/>
      <sheetName val="C_E__preventivo5"/>
      <sheetName val="Grafico_risultati5"/>
      <sheetName val="Grafico_Ricavi5"/>
      <sheetName val="Grafico_Costi5"/>
      <sheetName val="BGT_Patrim_5"/>
      <sheetName val="fabbis_copert__5"/>
      <sheetName val="Deb_vs_forn_5"/>
      <sheetName val="immob_5"/>
      <sheetName val="AOTS"/>
    </sheetNames>
    <sheetDataSet>
      <sheetData sheetId="0">
        <row r="30">
          <cell r="E30" t="str">
            <v>Servizi per manutenzione di strutture edilizie</v>
          </cell>
        </row>
        <row r="35">
          <cell r="E35" t="str">
            <v>Servizi per manutenzione di attrezz. sanitarie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Alimentazione CE01"/>
      <sheetName val="Alimentazione"/>
      <sheetName val="C.E. preventivo"/>
      <sheetName val="Grafico risultati"/>
      <sheetName val="Grafico Ricavi"/>
      <sheetName val="Grafico Costi"/>
      <sheetName val="CE01"/>
      <sheetName val="BGT Patrim."/>
      <sheetName val="fabbis_copert. "/>
      <sheetName val="Deb vs forn."/>
      <sheetName val="immob."/>
      <sheetName val="Alimentazione_CE01"/>
      <sheetName val="C_E__preventivo"/>
      <sheetName val="Grafico_risultati"/>
      <sheetName val="Grafico_Ricavi"/>
      <sheetName val="Grafico_Costi"/>
      <sheetName val="BGT_Patrim_"/>
      <sheetName val="fabbis_copert__"/>
      <sheetName val="Deb_vs_forn_"/>
      <sheetName val="immob_"/>
      <sheetName val="alim s.p."/>
    </sheetNames>
    <sheetDataSet>
      <sheetData sheetId="0">
        <row r="30">
          <cell r="E30" t="str">
            <v>Servizi per manutenzione di strutture edilizie</v>
          </cell>
        </row>
        <row r="35">
          <cell r="E35" t="str">
            <v>Servizi per manutenzione di attrezz. sanitarie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revisione amm.ti"/>
      <sheetName val="immobilizz."/>
      <sheetName val="Alim C.E."/>
      <sheetName val="Alim S.P."/>
      <sheetName val="Schema C.E."/>
      <sheetName val="Schema S.P."/>
      <sheetName val="Alim S_P_"/>
      <sheetName val="Previsione_amm_ti"/>
      <sheetName val="immobilizz_"/>
      <sheetName val="Alim_C_E_"/>
      <sheetName val="Alim_S_P_"/>
      <sheetName val="Schema_C_E_"/>
      <sheetName val="Schema_S_P_"/>
      <sheetName val="Alim_S_P_1"/>
      <sheetName val="Previsione_amm_ti1"/>
      <sheetName val="immobilizz_1"/>
      <sheetName val="Alim_C_E_1"/>
      <sheetName val="Alim_S_P_2"/>
      <sheetName val="Schema_C_E_1"/>
      <sheetName val="Schema_S_P_1"/>
      <sheetName val="Alim_S_P_3"/>
      <sheetName val="Previsione_amm_ti2"/>
      <sheetName val="immobilizz_2"/>
      <sheetName val="Alim_C_E_2"/>
      <sheetName val="Alim_S_P_4"/>
      <sheetName val="Schema_C_E_2"/>
      <sheetName val="Schema_S_P_2"/>
      <sheetName val="Alim_S_P_5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Alimentazione CE01"/>
      <sheetName val="Alimentazione"/>
      <sheetName val="C.E. preventivo"/>
      <sheetName val="Grafico risultati"/>
      <sheetName val="Grafico Ricavi"/>
      <sheetName val="Grafico Costi"/>
      <sheetName val="CE01"/>
      <sheetName val="BGT Patrim."/>
      <sheetName val="fabbis_copert. "/>
      <sheetName val="Deb vs forn."/>
      <sheetName val="immob."/>
      <sheetName val="Alimentazione_CE011"/>
      <sheetName val="C_E__preventivo1"/>
      <sheetName val="Grafico_risultati1"/>
      <sheetName val="Grafico_Ricavi1"/>
      <sheetName val="Grafico_Costi1"/>
      <sheetName val="BGT_Patrim_1"/>
      <sheetName val="fabbis_copert__1"/>
      <sheetName val="Deb_vs_forn_1"/>
      <sheetName val="immob_1"/>
      <sheetName val="Alimentazione_CE01"/>
      <sheetName val="C_E__preventivo"/>
      <sheetName val="Grafico_risultati"/>
      <sheetName val="Grafico_Ricavi"/>
      <sheetName val="Grafico_Costi"/>
      <sheetName val="BGT_Patrim_"/>
      <sheetName val="fabbis_copert__"/>
      <sheetName val="Deb_vs_forn_"/>
      <sheetName val="immob_"/>
      <sheetName val="Alimentazione_CE012"/>
      <sheetName val="C_E__preventivo2"/>
      <sheetName val="Grafico_risultati2"/>
      <sheetName val="Grafico_Ricavi2"/>
      <sheetName val="Grafico_Costi2"/>
      <sheetName val="BGT_Patrim_2"/>
      <sheetName val="fabbis_copert__2"/>
      <sheetName val="Deb_vs_forn_2"/>
      <sheetName val="immob_2"/>
      <sheetName val="Alimentazione_CE013"/>
      <sheetName val="C_E__preventivo3"/>
      <sheetName val="Grafico_risultati3"/>
      <sheetName val="Grafico_Ricavi3"/>
      <sheetName val="Grafico_Costi3"/>
      <sheetName val="BGT_Patrim_3"/>
      <sheetName val="fabbis_copert__3"/>
      <sheetName val="Deb_vs_forn_3"/>
      <sheetName val="immob_3"/>
      <sheetName val="Alimentazione_CE014"/>
      <sheetName val="C_E__preventivo4"/>
      <sheetName val="Grafico_risultati4"/>
      <sheetName val="Grafico_Ricavi4"/>
      <sheetName val="Grafico_Costi4"/>
      <sheetName val="BGT_Patrim_4"/>
      <sheetName val="fabbis_copert__4"/>
      <sheetName val="Deb_vs_forn_4"/>
      <sheetName val="immob_4"/>
      <sheetName val="Alimentazione_CE015"/>
      <sheetName val="C_E__preventivo5"/>
      <sheetName val="Grafico_risultati5"/>
      <sheetName val="Grafico_Ricavi5"/>
      <sheetName val="Grafico_Costi5"/>
      <sheetName val="BGT_Patrim_5"/>
      <sheetName val="fabbis_copert__5"/>
      <sheetName val="Deb_vs_forn_5"/>
      <sheetName val="immob_5"/>
      <sheetName val="Alimentazione_CE016"/>
      <sheetName val="C_E__preventivo6"/>
      <sheetName val="Grafico_risultati6"/>
      <sheetName val="Grafico_Ricavi6"/>
      <sheetName val="Grafico_Costi6"/>
      <sheetName val="BGT_Patrim_6"/>
      <sheetName val="fabbis_copert__6"/>
      <sheetName val="Deb_vs_forn_6"/>
      <sheetName val="immob_6"/>
      <sheetName val="Alimentazione_CE017"/>
      <sheetName val="C_E__preventivo7"/>
      <sheetName val="Grafico_risultati7"/>
      <sheetName val="Grafico_Ricavi7"/>
      <sheetName val="Grafico_Costi7"/>
      <sheetName val="BGT_Patrim_7"/>
      <sheetName val="fabbis_copert__7"/>
      <sheetName val="Deb_vs_forn_7"/>
      <sheetName val="immob_7"/>
      <sheetName val="AOTS"/>
      <sheetName val="alim s.p."/>
    </sheetNames>
    <sheetDataSet>
      <sheetData sheetId="0" refreshError="1">
        <row r="30">
          <cell r="E30" t="str">
            <v>Servizi per manutenzione di strutture edilizie</v>
          </cell>
        </row>
        <row r="35">
          <cell r="E35" t="str">
            <v>Servizi per manutenzione di attrezz. sanitarie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Alimentazione"/>
      <sheetName val="C.E. preventivo"/>
      <sheetName val="BGT Patrim."/>
      <sheetName val="fabbis_copert. "/>
      <sheetName val="Deb vs forn."/>
      <sheetName val="imm.mater."/>
      <sheetName val="BDG_tesoreria"/>
      <sheetName val="pluriennale 99-00"/>
      <sheetName val="Alim S.P."/>
      <sheetName val="Alim C.E."/>
      <sheetName val="C_E__preventivo1"/>
      <sheetName val="BGT_Patrim_1"/>
      <sheetName val="fabbis_copert__1"/>
      <sheetName val="Deb_vs_forn_1"/>
      <sheetName val="imm_mater_1"/>
      <sheetName val="pluriennale_99-001"/>
      <sheetName val="Alim_C_E_1"/>
      <sheetName val="Alim_S_P_1"/>
      <sheetName val="C_E__preventivo"/>
      <sheetName val="BGT_Patrim_"/>
      <sheetName val="fabbis_copert__"/>
      <sheetName val="Deb_vs_forn_"/>
      <sheetName val="imm_mater_"/>
      <sheetName val="pluriennale_99-00"/>
      <sheetName val="Alim_C_E_"/>
      <sheetName val="Alim_S_P_"/>
      <sheetName val="C_E__preventivo2"/>
      <sheetName val="BGT_Patrim_2"/>
      <sheetName val="fabbis_copert__2"/>
      <sheetName val="Deb_vs_forn_2"/>
      <sheetName val="imm_mater_2"/>
      <sheetName val="pluriennale_99-002"/>
      <sheetName val="Alim_C_E_2"/>
      <sheetName val="Alim_S_P_2"/>
      <sheetName val="C_E__preventivo3"/>
      <sheetName val="BGT_Patrim_3"/>
      <sheetName val="fabbis_copert__3"/>
      <sheetName val="Deb_vs_forn_3"/>
      <sheetName val="imm_mater_3"/>
      <sheetName val="pluriennale_99-003"/>
      <sheetName val="C_E__preventivo4"/>
      <sheetName val="BGT_Patrim_4"/>
      <sheetName val="fabbis_copert__4"/>
      <sheetName val="Deb_vs_forn_4"/>
      <sheetName val="imm_mater_4"/>
      <sheetName val="pluriennale_99-004"/>
      <sheetName val="C_E__preventivo5"/>
      <sheetName val="BGT_Patrim_5"/>
      <sheetName val="fabbis_copert__5"/>
      <sheetName val="Deb_vs_forn_5"/>
      <sheetName val="imm_mater_5"/>
      <sheetName val="pluriennale_99-005"/>
      <sheetName val="Alim_C_E_3"/>
      <sheetName val="Alim_S_P_3"/>
      <sheetName val="C_E__preventivo6"/>
      <sheetName val="BGT_Patrim_6"/>
      <sheetName val="fabbis_copert__6"/>
      <sheetName val="Deb_vs_forn_6"/>
      <sheetName val="imm_mater_6"/>
      <sheetName val="pluriennale_99-006"/>
      <sheetName val="Alim_C_E_4"/>
      <sheetName val="Alim_S_P_4"/>
      <sheetName val="C_E__preventivo7"/>
      <sheetName val="BGT_Patrim_7"/>
      <sheetName val="fabbis_copert__7"/>
      <sheetName val="Deb_vs_forn_7"/>
      <sheetName val="imm_mater_7"/>
      <sheetName val="pluriennale_99-007"/>
      <sheetName val="Alim_C_E_5"/>
      <sheetName val="Alim_S_P_5"/>
    </sheetNames>
    <sheetDataSet>
      <sheetData sheetId="0" refreshError="1">
        <row r="29">
          <cell r="E29" t="str">
            <v>Servizi per manutenzione di strutture edilizie</v>
          </cell>
        </row>
        <row r="34">
          <cell r="E34" t="str">
            <v>Servizi per manutenzione di attrezz. sanitarie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Alimentazione"/>
      <sheetName val="C.E. preventivo"/>
      <sheetName val="BGT Patrim."/>
      <sheetName val="fabbis_copert. "/>
      <sheetName val="Deb vs forn."/>
      <sheetName val="imm.mater."/>
      <sheetName val="BDG_tesoreria"/>
      <sheetName val="pluriennale 99-00"/>
      <sheetName val="C_E__preventivo"/>
      <sheetName val="BGT_Patrim_"/>
      <sheetName val="fabbis_copert__"/>
      <sheetName val="Deb_vs_forn_"/>
      <sheetName val="imm_mater_"/>
      <sheetName val="pluriennale_99-00"/>
      <sheetName val="C_E__preventivo1"/>
      <sheetName val="BGT_Patrim_1"/>
      <sheetName val="fabbis_copert__1"/>
      <sheetName val="Deb_vs_forn_1"/>
      <sheetName val="imm_mater_1"/>
      <sheetName val="pluriennale_99-001"/>
      <sheetName val="alim s.p."/>
      <sheetName val="Alim C.E."/>
    </sheetNames>
    <sheetDataSet>
      <sheetData sheetId="0" refreshError="1">
        <row r="29">
          <cell r="E29" t="str">
            <v>Servizi per manutenzione di strutture edilizie</v>
          </cell>
        </row>
        <row r="34">
          <cell r="E34" t="str">
            <v>Servizi per manutenzione di attrezz. sanitarie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situazione"/>
      <sheetName val="RIEPILOGO contributi"/>
      <sheetName val="RIEPILOGO RICAVI"/>
      <sheetName val="RIEPILOGO COSTI"/>
      <sheetName val="ass 1"/>
      <sheetName val="ass 2"/>
      <sheetName val="ass 3"/>
      <sheetName val="ass 4"/>
      <sheetName val="ass 5"/>
      <sheetName val="ass 6"/>
      <sheetName val="ao ud"/>
      <sheetName val="ao pn"/>
      <sheetName val="ao ts"/>
      <sheetName val="ars"/>
      <sheetName val="BILANCIO DEL SSR"/>
      <sheetName val="RICOVERI INFRAGRUPPO"/>
      <sheetName val="PREST. AMBULAT.  INFRAGRUPPO"/>
      <sheetName val="rettifiche di eliminaz.'98"/>
      <sheetName val="variazioni '98"/>
      <sheetName val="RICONCILIAZ."/>
      <sheetName val="CONTRIBUTI D'ES."/>
      <sheetName val="PROTOCOLLI"/>
      <sheetName val="PROTOCOLLI (2)"/>
      <sheetName val="PROTOCOLLI (3)"/>
      <sheetName val="Foglio5"/>
      <sheetName val="Foglio6"/>
      <sheetName val="Foglio7"/>
      <sheetName val="Foglio8"/>
      <sheetName val="Foglio9"/>
      <sheetName val="Foglio10"/>
      <sheetName val="Foglio11"/>
      <sheetName val="Foglio12"/>
      <sheetName val="Foglio13"/>
      <sheetName val="Foglio14"/>
      <sheetName val="Foglio15"/>
      <sheetName val="Modulo1"/>
      <sheetName val="protocolli4"/>
      <sheetName val="RIEPILOGO_contributi"/>
      <sheetName val="RIEPILOGO_RICAVI"/>
      <sheetName val="RIEPILOGO_COSTI"/>
      <sheetName val="ass_1"/>
      <sheetName val="ass_2"/>
      <sheetName val="ass_3"/>
      <sheetName val="ass_4"/>
      <sheetName val="ass_5"/>
      <sheetName val="ass_6"/>
      <sheetName val="ao_ud"/>
      <sheetName val="ao_pn"/>
      <sheetName val="ao_ts"/>
      <sheetName val="BILANCIO_DEL_SSR"/>
      <sheetName val="RICOVERI_INFRAGRUPPO"/>
      <sheetName val="PREST__AMBULAT___INFRAGRUPPO"/>
      <sheetName val="rettifiche_di_eliminaz_'98"/>
      <sheetName val="variazioni_'98"/>
      <sheetName val="RICONCILIAZ_"/>
      <sheetName val="CONTRIBUTI_D'ES_"/>
      <sheetName val="PROTOCOLLI_(2)"/>
      <sheetName val="PROTOCOLLI_(3)"/>
      <sheetName val="RIEPILOGO_contributi1"/>
      <sheetName val="RIEPILOGO_RICAVI1"/>
      <sheetName val="RIEPILOGO_COSTI1"/>
      <sheetName val="ass_11"/>
      <sheetName val="ass_21"/>
      <sheetName val="ass_31"/>
      <sheetName val="ass_41"/>
      <sheetName val="ass_51"/>
      <sheetName val="ass_61"/>
      <sheetName val="ao_ud1"/>
      <sheetName val="ao_pn1"/>
      <sheetName val="ao_ts1"/>
      <sheetName val="BILANCIO_DEL_SSR1"/>
      <sheetName val="RICOVERI_INFRAGRUPPO1"/>
      <sheetName val="PREST__AMBULAT___INFRAGRUPPO1"/>
      <sheetName val="rettifiche_di_eliminaz_'981"/>
      <sheetName val="variazioni_'981"/>
      <sheetName val="RICONCILIAZ_1"/>
      <sheetName val="CONTRIBUTI_D'ES_1"/>
      <sheetName val="PROTOCOLLI_(2)1"/>
      <sheetName val="PROTOCOLLI_(3)1"/>
      <sheetName val="RIEPILOGO_contributi2"/>
      <sheetName val="RIEPILOGO_RICAVI2"/>
      <sheetName val="RIEPILOGO_COSTI2"/>
      <sheetName val="ass_12"/>
      <sheetName val="ass_22"/>
      <sheetName val="ass_32"/>
      <sheetName val="ass_42"/>
      <sheetName val="ass_52"/>
      <sheetName val="ass_62"/>
      <sheetName val="ao_ud2"/>
      <sheetName val="ao_pn2"/>
      <sheetName val="ao_ts2"/>
      <sheetName val="BILANCIO_DEL_SSR2"/>
      <sheetName val="RICOVERI_INFRAGRUPPO2"/>
      <sheetName val="PREST__AMBULAT___INFRAGRUPPO2"/>
      <sheetName val="rettifiche_di_eliminaz_'982"/>
      <sheetName val="variazioni_'982"/>
      <sheetName val="RICONCILIAZ_2"/>
      <sheetName val="CONTRIBUTI_D'ES_2"/>
      <sheetName val="PROTOCOLLI_(2)2"/>
      <sheetName val="PROTOCOLLI_(3)2"/>
      <sheetName val="RIEPILOGO_contributi3"/>
      <sheetName val="RIEPILOGO_RICAVI3"/>
      <sheetName val="RIEPILOGO_COSTI3"/>
      <sheetName val="ass_13"/>
      <sheetName val="ass_23"/>
      <sheetName val="ass_33"/>
      <sheetName val="ass_43"/>
      <sheetName val="ass_53"/>
      <sheetName val="ass_63"/>
      <sheetName val="ao_ud3"/>
      <sheetName val="ao_pn3"/>
      <sheetName val="ao_ts3"/>
      <sheetName val="BILANCIO_DEL_SSR3"/>
      <sheetName val="RICOVERI_INFRAGRUPPO3"/>
      <sheetName val="PREST__AMBULAT___INFRAGRUPPO3"/>
      <sheetName val="rettifiche_di_eliminaz_'983"/>
      <sheetName val="variazioni_'983"/>
      <sheetName val="RICONCILIAZ_3"/>
      <sheetName val="CONTRIBUTI_D'ES_3"/>
      <sheetName val="PROTOCOLLI_(2)3"/>
      <sheetName val="PROTOCOLLI_(3)3"/>
      <sheetName val="Alim_C_E_"/>
      <sheetName val="Alimentazione_CE01"/>
      <sheetName val="Alimentazione"/>
      <sheetName val="AOTS"/>
      <sheetName val="alim s.p."/>
      <sheetName val="Alim C.E."/>
      <sheetName val="Alimentazione CE01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>
        <row r="1">
          <cell r="A1" t="str">
            <v>3.1</v>
          </cell>
          <cell r="B1" t="str">
            <v>Bilancio preventivo annuale consolidato del S.S.R. Friuli-Venezia Giulia (anno 1998)</v>
          </cell>
        </row>
        <row r="3">
          <cell r="C3" t="str">
            <v>BILANCIO  PREVENTIVO AGGREGATO 1998</v>
          </cell>
          <cell r="D3" t="str">
            <v>ELIMINAZIONI DI CONSOLIDAMENTO</v>
          </cell>
          <cell r="E3" t="str">
            <v>BILANCIO PREVENTIVO CONSOLIDATO</v>
          </cell>
          <cell r="F3" t="str">
            <v>RETTIFICHE DI ELIMINAZIONI (*)</v>
          </cell>
          <cell r="G3" t="str">
            <v>BILANCIO PREVENTIVO CONSOLIDATO RETTIFICATO</v>
          </cell>
        </row>
        <row r="5">
          <cell r="A5" t="str">
            <v>A)</v>
          </cell>
          <cell r="B5" t="str">
            <v>VALORE DELLA PRODUZIONE</v>
          </cell>
        </row>
        <row r="7">
          <cell r="A7">
            <v>1</v>
          </cell>
          <cell r="B7" t="str">
            <v>Contributi d'esercizio</v>
          </cell>
        </row>
        <row r="8">
          <cell r="B8" t="str">
            <v xml:space="preserve">   a) Contributi dalla Regione</v>
          </cell>
          <cell r="C8">
            <v>2043749000000</v>
          </cell>
          <cell r="E8">
            <v>2043749000000</v>
          </cell>
          <cell r="G8">
            <v>2043749000000</v>
          </cell>
        </row>
        <row r="9">
          <cell r="B9" t="str">
            <v>contributi finalizzati</v>
          </cell>
          <cell r="C9">
            <v>85054511013</v>
          </cell>
          <cell r="E9">
            <v>85054511013</v>
          </cell>
          <cell r="G9">
            <v>85054511013</v>
          </cell>
        </row>
        <row r="10">
          <cell r="B10" t="str">
            <v xml:space="preserve">   b) Altri contributi</v>
          </cell>
          <cell r="C10">
            <v>26692539151</v>
          </cell>
          <cell r="E10">
            <v>26692539151</v>
          </cell>
          <cell r="G10">
            <v>26692539151</v>
          </cell>
        </row>
        <row r="11">
          <cell r="A11">
            <v>2</v>
          </cell>
          <cell r="B11" t="str">
            <v>Ricavi per prestazioni ad aziende del SSN</v>
          </cell>
          <cell r="G11">
            <v>0</v>
          </cell>
        </row>
        <row r="12">
          <cell r="B12" t="str">
            <v xml:space="preserve">   a) Prestazioni in regime di ricovero</v>
          </cell>
          <cell r="C12">
            <v>542236000000</v>
          </cell>
          <cell r="D12">
            <v>-476985000000</v>
          </cell>
          <cell r="E12">
            <v>65251000000</v>
          </cell>
          <cell r="F12">
            <v>0</v>
          </cell>
          <cell r="G12">
            <v>65251000000</v>
          </cell>
        </row>
        <row r="13">
          <cell r="B13" t="str">
            <v xml:space="preserve">   b) Prestazioni ambulatoriali e diagnostiche</v>
          </cell>
          <cell r="C13">
            <v>66048000000</v>
          </cell>
          <cell r="D13">
            <v>-60547000000</v>
          </cell>
          <cell r="E13">
            <v>5501000000</v>
          </cell>
          <cell r="F13">
            <v>-2000000000</v>
          </cell>
          <cell r="G13">
            <v>3501000000</v>
          </cell>
        </row>
        <row r="14">
          <cell r="B14" t="str">
            <v xml:space="preserve">   c)  Altre prestazioni</v>
          </cell>
          <cell r="C14">
            <v>7931167000</v>
          </cell>
          <cell r="E14">
            <v>7931167000</v>
          </cell>
          <cell r="G14">
            <v>7931167000</v>
          </cell>
        </row>
        <row r="15">
          <cell r="A15">
            <v>3</v>
          </cell>
          <cell r="B15" t="str">
            <v xml:space="preserve">Ricavi per altre prestazioni </v>
          </cell>
          <cell r="G15">
            <v>0</v>
          </cell>
        </row>
        <row r="16">
          <cell r="B16" t="str">
            <v xml:space="preserve">   a) Compartecipazione alla spesa per prestazioni sanitarie</v>
          </cell>
          <cell r="C16">
            <v>47106723552</v>
          </cell>
          <cell r="E16">
            <v>47106723552</v>
          </cell>
          <cell r="G16">
            <v>47106723552</v>
          </cell>
        </row>
        <row r="17">
          <cell r="B17" t="str">
            <v xml:space="preserve">   b) Concorsi, recuperi, rimborsi per attività tipiche</v>
          </cell>
          <cell r="C17">
            <v>13761430791</v>
          </cell>
          <cell r="E17">
            <v>13761430791</v>
          </cell>
          <cell r="G17">
            <v>13761430791</v>
          </cell>
        </row>
        <row r="18">
          <cell r="B18" t="str">
            <v xml:space="preserve">   c) Altri ricavi propri operativi</v>
          </cell>
          <cell r="C18">
            <v>42041353728</v>
          </cell>
          <cell r="E18">
            <v>42041353728</v>
          </cell>
          <cell r="G18">
            <v>42041353728</v>
          </cell>
        </row>
        <row r="19">
          <cell r="B19" t="str">
            <v xml:space="preserve">   d) Altri ricavi propri non operativi</v>
          </cell>
          <cell r="C19">
            <v>23127614718</v>
          </cell>
          <cell r="E19">
            <v>23127614718</v>
          </cell>
          <cell r="G19">
            <v>23127614718</v>
          </cell>
        </row>
        <row r="20">
          <cell r="A20">
            <v>4</v>
          </cell>
          <cell r="B20" t="str">
            <v>Costi capitalizzati</v>
          </cell>
          <cell r="C20">
            <v>0</v>
          </cell>
          <cell r="E20">
            <v>0</v>
          </cell>
          <cell r="G20">
            <v>0</v>
          </cell>
        </row>
        <row r="22">
          <cell r="B22" t="str">
            <v xml:space="preserve">TOTALE VALORE DELLA PRODUZIONE </v>
          </cell>
          <cell r="C22">
            <v>2897748339953</v>
          </cell>
          <cell r="D22">
            <v>-537532000000</v>
          </cell>
          <cell r="E22">
            <v>2360216339953</v>
          </cell>
          <cell r="F22">
            <v>-2000000000</v>
          </cell>
          <cell r="G22">
            <v>2358216339953</v>
          </cell>
        </row>
        <row r="24">
          <cell r="A24" t="str">
            <v>B)</v>
          </cell>
          <cell r="B24" t="str">
            <v>COSTI DELLA PRODUZIONE</v>
          </cell>
        </row>
        <row r="26">
          <cell r="A26">
            <v>1</v>
          </cell>
          <cell r="B26" t="str">
            <v>Acquisti di beni</v>
          </cell>
        </row>
        <row r="27">
          <cell r="B27" t="str">
            <v xml:space="preserve">   a) Sanitari</v>
          </cell>
          <cell r="C27">
            <v>-209029868824</v>
          </cell>
          <cell r="E27">
            <v>-209029868824</v>
          </cell>
          <cell r="G27">
            <v>-209029868824</v>
          </cell>
        </row>
        <row r="28">
          <cell r="B28" t="str">
            <v xml:space="preserve">   b) Non sanitari</v>
          </cell>
          <cell r="C28">
            <v>-36497758656</v>
          </cell>
          <cell r="E28">
            <v>-36497758656</v>
          </cell>
          <cell r="G28">
            <v>-36497758656</v>
          </cell>
        </row>
        <row r="29">
          <cell r="A29">
            <v>2</v>
          </cell>
          <cell r="B29" t="str">
            <v>Acquisti di servizi</v>
          </cell>
          <cell r="G29">
            <v>0</v>
          </cell>
        </row>
        <row r="30">
          <cell r="B30" t="str">
            <v xml:space="preserve">   a) Prestazioni in regime di ricovero</v>
          </cell>
          <cell r="C30">
            <v>-688249200000</v>
          </cell>
          <cell r="D30">
            <v>476985000000</v>
          </cell>
          <cell r="E30">
            <v>-211264200000</v>
          </cell>
          <cell r="F30">
            <v>0</v>
          </cell>
          <cell r="G30">
            <v>-211264200000</v>
          </cell>
        </row>
        <row r="31">
          <cell r="B31" t="str">
            <v xml:space="preserve">   b) Prestazioni ambulatoriali e diagnostiche</v>
          </cell>
          <cell r="C31">
            <v>-83871511000</v>
          </cell>
          <cell r="D31">
            <v>60547000000</v>
          </cell>
          <cell r="E31">
            <v>-23324511000</v>
          </cell>
          <cell r="F31">
            <v>0</v>
          </cell>
          <cell r="G31">
            <v>-23324511000</v>
          </cell>
        </row>
        <row r="32">
          <cell r="B32" t="str">
            <v xml:space="preserve">   c) Farmaceutica</v>
          </cell>
          <cell r="C32">
            <v>-222858745000</v>
          </cell>
          <cell r="E32">
            <v>-222858745000</v>
          </cell>
          <cell r="G32">
            <v>-222858745000</v>
          </cell>
        </row>
        <row r="33">
          <cell r="B33" t="str">
            <v xml:space="preserve">   d) Medicina di base</v>
          </cell>
          <cell r="C33">
            <v>-126906918293</v>
          </cell>
          <cell r="E33">
            <v>-126906918293</v>
          </cell>
          <cell r="G33">
            <v>-126906918293</v>
          </cell>
        </row>
        <row r="34">
          <cell r="B34" t="str">
            <v xml:space="preserve">   e) Altre convenzioni</v>
          </cell>
          <cell r="C34">
            <v>-123845866080</v>
          </cell>
          <cell r="E34">
            <v>-123845866080</v>
          </cell>
          <cell r="G34">
            <v>-123845866080</v>
          </cell>
        </row>
        <row r="35">
          <cell r="B35" t="str">
            <v xml:space="preserve">   f) Servizi appaltati</v>
          </cell>
          <cell r="C35">
            <v>-101556567055</v>
          </cell>
          <cell r="E35">
            <v>-101556567055</v>
          </cell>
          <cell r="G35">
            <v>-101556567055</v>
          </cell>
        </row>
        <row r="36">
          <cell r="B36" t="str">
            <v xml:space="preserve">   g) Manutenzioni</v>
          </cell>
          <cell r="C36">
            <v>-40784164670</v>
          </cell>
          <cell r="E36">
            <v>-40784164670</v>
          </cell>
          <cell r="G36">
            <v>-40784164670</v>
          </cell>
        </row>
        <row r="37">
          <cell r="B37" t="str">
            <v xml:space="preserve">   h) Utenze</v>
          </cell>
          <cell r="C37">
            <v>-38244679993</v>
          </cell>
          <cell r="E37">
            <v>-38244679993</v>
          </cell>
          <cell r="G37">
            <v>-38244679993</v>
          </cell>
        </row>
        <row r="38">
          <cell r="B38" t="str">
            <v xml:space="preserve">   i) Rimborsi-assegni, contributi e altri servizi</v>
          </cell>
          <cell r="C38">
            <v>-22187518886</v>
          </cell>
          <cell r="E38">
            <v>-22187518886</v>
          </cell>
          <cell r="G38">
            <v>-22187518886</v>
          </cell>
        </row>
        <row r="39">
          <cell r="A39">
            <v>3</v>
          </cell>
          <cell r="B39" t="str">
            <v>Godimento di beni di terzi</v>
          </cell>
          <cell r="C39">
            <v>-10264289560</v>
          </cell>
          <cell r="E39">
            <v>-10264289560</v>
          </cell>
          <cell r="G39">
            <v>-10264289560</v>
          </cell>
        </row>
        <row r="40">
          <cell r="A40">
            <v>4</v>
          </cell>
          <cell r="B40" t="str">
            <v>Costi del personale</v>
          </cell>
          <cell r="G40">
            <v>0</v>
          </cell>
        </row>
        <row r="41">
          <cell r="B41" t="str">
            <v xml:space="preserve">   a) Personale sanitario</v>
          </cell>
          <cell r="C41">
            <v>-705679252638</v>
          </cell>
          <cell r="E41">
            <v>-705679252638</v>
          </cell>
          <cell r="G41">
            <v>-705679252638</v>
          </cell>
        </row>
        <row r="42">
          <cell r="B42" t="str">
            <v xml:space="preserve">   b) Personale professionale</v>
          </cell>
          <cell r="C42">
            <v>-3915943782</v>
          </cell>
          <cell r="E42">
            <v>-3915943782</v>
          </cell>
          <cell r="G42">
            <v>-3915943782</v>
          </cell>
        </row>
        <row r="43">
          <cell r="B43" t="str">
            <v xml:space="preserve">   c) Personale tecnico</v>
          </cell>
          <cell r="C43">
            <v>-146657617706</v>
          </cell>
          <cell r="E43">
            <v>-146657617706</v>
          </cell>
          <cell r="G43">
            <v>-146657617706</v>
          </cell>
        </row>
        <row r="44">
          <cell r="B44" t="str">
            <v xml:space="preserve">   d) Personale amministrativo</v>
          </cell>
          <cell r="C44">
            <v>-58867068100</v>
          </cell>
          <cell r="E44">
            <v>-58867068100</v>
          </cell>
          <cell r="G44">
            <v>-58867068100</v>
          </cell>
        </row>
        <row r="45">
          <cell r="B45" t="str">
            <v xml:space="preserve">   e) Altri costi del personale</v>
          </cell>
          <cell r="C45">
            <v>-249161012596</v>
          </cell>
          <cell r="E45">
            <v>-249161012596</v>
          </cell>
          <cell r="G45">
            <v>-249161012596</v>
          </cell>
        </row>
        <row r="46">
          <cell r="A46">
            <v>5</v>
          </cell>
          <cell r="B46" t="str">
            <v>Costi generali ed oneri diversi di gestione</v>
          </cell>
          <cell r="C46">
            <v>-27569361992</v>
          </cell>
          <cell r="E46">
            <v>-27569361992</v>
          </cell>
          <cell r="G46">
            <v>-27569361992</v>
          </cell>
        </row>
        <row r="47">
          <cell r="A47">
            <v>6</v>
          </cell>
          <cell r="B47" t="str">
            <v>Ammortamenti e svalutazioni</v>
          </cell>
          <cell r="G47">
            <v>0</v>
          </cell>
        </row>
        <row r="48">
          <cell r="B48" t="str">
            <v xml:space="preserve">   a) Ammortamento delle immobilizzazioni immateriali</v>
          </cell>
          <cell r="C48">
            <v>0</v>
          </cell>
          <cell r="E48">
            <v>0</v>
          </cell>
          <cell r="G48">
            <v>0</v>
          </cell>
        </row>
        <row r="49">
          <cell r="B49" t="str">
            <v xml:space="preserve">   b) Ammortamento delle immobilizzazioni materiali</v>
          </cell>
          <cell r="C49">
            <v>0</v>
          </cell>
          <cell r="E49">
            <v>0</v>
          </cell>
          <cell r="G49">
            <v>0</v>
          </cell>
        </row>
        <row r="50">
          <cell r="B50" t="str">
            <v xml:space="preserve">   c) Altre svalutazioni delle immobilizzazioni</v>
          </cell>
          <cell r="C50">
            <v>0</v>
          </cell>
          <cell r="E50">
            <v>0</v>
          </cell>
          <cell r="G50">
            <v>0</v>
          </cell>
        </row>
        <row r="51">
          <cell r="B51" t="str">
            <v xml:space="preserve">   d) Svalutazione dei crediti e delle disponibilità liquide</v>
          </cell>
          <cell r="C51">
            <v>0</v>
          </cell>
          <cell r="E51">
            <v>0</v>
          </cell>
          <cell r="G51">
            <v>0</v>
          </cell>
        </row>
        <row r="52">
          <cell r="A52">
            <v>7</v>
          </cell>
          <cell r="B52" t="str">
            <v>Variazione delle rimanenze</v>
          </cell>
          <cell r="C52">
            <v>0</v>
          </cell>
          <cell r="E52">
            <v>0</v>
          </cell>
          <cell r="G52">
            <v>0</v>
          </cell>
        </row>
        <row r="53">
          <cell r="A53">
            <v>8</v>
          </cell>
          <cell r="B53" t="str">
            <v>Accantonamenti per rischi</v>
          </cell>
          <cell r="C53">
            <v>-218690508</v>
          </cell>
          <cell r="E53">
            <v>-218690508</v>
          </cell>
          <cell r="G53">
            <v>-218690508</v>
          </cell>
        </row>
        <row r="54">
          <cell r="A54">
            <v>9</v>
          </cell>
          <cell r="B54" t="str">
            <v>Altri accantonamenti</v>
          </cell>
          <cell r="C54">
            <v>-910000000</v>
          </cell>
          <cell r="E54">
            <v>-910000000</v>
          </cell>
          <cell r="G54">
            <v>-910000000</v>
          </cell>
        </row>
        <row r="56">
          <cell r="B56" t="str">
            <v xml:space="preserve">TOTALE COSTI DELLA PRODUZIONE </v>
          </cell>
          <cell r="C56">
            <v>-2897276035339</v>
          </cell>
          <cell r="D56">
            <v>537532000000</v>
          </cell>
          <cell r="E56">
            <v>-2359744035339</v>
          </cell>
          <cell r="F56">
            <v>0</v>
          </cell>
          <cell r="G56">
            <v>-2359744035339</v>
          </cell>
        </row>
        <row r="58">
          <cell r="B58" t="str">
            <v>DIFFERENZA TRA VALORE E COSTI DELLA PRODUZ.</v>
          </cell>
          <cell r="C58">
            <v>472304614</v>
          </cell>
          <cell r="D58">
            <v>0</v>
          </cell>
          <cell r="E58">
            <v>472304614</v>
          </cell>
          <cell r="F58">
            <v>-2000000000</v>
          </cell>
          <cell r="G58">
            <v>-1527695386</v>
          </cell>
        </row>
        <row r="60">
          <cell r="A60" t="str">
            <v>C)</v>
          </cell>
          <cell r="B60" t="str">
            <v>PROVENTI E ONERI FINANZIARI</v>
          </cell>
        </row>
        <row r="62">
          <cell r="A62">
            <v>1</v>
          </cell>
          <cell r="B62" t="str">
            <v>Proventi</v>
          </cell>
          <cell r="C62">
            <v>259000000</v>
          </cell>
          <cell r="E62">
            <v>259000000</v>
          </cell>
          <cell r="G62">
            <v>259000000</v>
          </cell>
        </row>
        <row r="63">
          <cell r="A63">
            <v>2</v>
          </cell>
          <cell r="B63" t="str">
            <v>Oneri</v>
          </cell>
          <cell r="C63">
            <v>-731202270</v>
          </cell>
          <cell r="E63">
            <v>-731202270</v>
          </cell>
          <cell r="G63">
            <v>-731202270</v>
          </cell>
        </row>
        <row r="65">
          <cell r="B65" t="str">
            <v>TOTALE PROVENTI E ONERI FINANZIARI</v>
          </cell>
          <cell r="C65">
            <v>-472202270</v>
          </cell>
          <cell r="D65">
            <v>0</v>
          </cell>
          <cell r="E65">
            <v>-472202270</v>
          </cell>
          <cell r="F65">
            <v>0</v>
          </cell>
          <cell r="G65">
            <v>-472202270</v>
          </cell>
        </row>
        <row r="67">
          <cell r="B67" t="str">
            <v xml:space="preserve">RISULTATO PRIMA DELLE IMPOSTE </v>
          </cell>
          <cell r="C67">
            <v>102344</v>
          </cell>
          <cell r="D67">
            <v>0</v>
          </cell>
          <cell r="E67">
            <v>102344</v>
          </cell>
          <cell r="F67">
            <v>-2000000000</v>
          </cell>
          <cell r="G67">
            <v>-1999897656</v>
          </cell>
        </row>
        <row r="69">
          <cell r="B69" t="str">
            <v>Imposte sul reddito dell'esercizio</v>
          </cell>
          <cell r="C69">
            <v>0</v>
          </cell>
          <cell r="D69">
            <v>0</v>
          </cell>
          <cell r="E69">
            <v>0</v>
          </cell>
          <cell r="G69">
            <v>0</v>
          </cell>
        </row>
        <row r="72">
          <cell r="B72" t="str">
            <v>UTILE (PERDITA) DELL'ESERCIZIO</v>
          </cell>
          <cell r="C72">
            <v>102344</v>
          </cell>
          <cell r="D72">
            <v>0</v>
          </cell>
          <cell r="E72">
            <v>102344</v>
          </cell>
          <cell r="F72">
            <v>-2000000000</v>
          </cell>
          <cell r="G72">
            <v>-1999897656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/>
      <sheetData sheetId="127"/>
      <sheetData sheetId="128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Foglio1"/>
      <sheetName val="Alimentazione"/>
      <sheetName val="C.E. preventivo"/>
      <sheetName val="risorse umane"/>
      <sheetName val="ricavi da prestazioni"/>
      <sheetName val="tetti ricovero"/>
      <sheetName val="tetti ambul"/>
      <sheetName val="contributi"/>
      <sheetName val="rinnovi contratt."/>
      <sheetName val="C_E__preventivo1"/>
      <sheetName val="risorse_umane1"/>
      <sheetName val="ricavi_da_prestazioni1"/>
      <sheetName val="tetti_ricovero1"/>
      <sheetName val="tetti_ambul1"/>
      <sheetName val="rinnovi_contratt_1"/>
      <sheetName val="C_E__preventivo"/>
      <sheetName val="risorse_umane"/>
      <sheetName val="ricavi_da_prestazioni"/>
      <sheetName val="tetti_ricovero"/>
      <sheetName val="tetti_ambul"/>
      <sheetName val="rinnovi_contratt_"/>
      <sheetName val="Alim_C_E_"/>
      <sheetName val="C_E__preventivo2"/>
      <sheetName val="risorse_umane2"/>
      <sheetName val="ricavi_da_prestazioni2"/>
      <sheetName val="tetti_ricovero2"/>
      <sheetName val="tetti_ambul2"/>
      <sheetName val="rinnovi_contratt_2"/>
      <sheetName val="C_E__preventivo3"/>
      <sheetName val="risorse_umane3"/>
      <sheetName val="ricavi_da_prestazioni3"/>
      <sheetName val="tetti_ricovero3"/>
      <sheetName val="tetti_ambul3"/>
      <sheetName val="rinnovi_contratt_3"/>
      <sheetName val="Alimentazione_CE012"/>
      <sheetName val="C_E__preventivo4"/>
      <sheetName val="risorse_umane4"/>
      <sheetName val="ricavi_da_prestazioni4"/>
      <sheetName val="tetti_ricovero4"/>
      <sheetName val="tetti_ambul4"/>
      <sheetName val="rinnovi_contratt_4"/>
      <sheetName val="C_E__preventivo5"/>
      <sheetName val="risorse_umane5"/>
      <sheetName val="ricavi_da_prestazioni5"/>
      <sheetName val="tetti_ricovero5"/>
      <sheetName val="tetti_ambul5"/>
      <sheetName val="rinnovi_contratt_5"/>
    </sheetNames>
    <sheetDataSet>
      <sheetData sheetId="0"/>
      <sheetData sheetId="1">
        <row r="29">
          <cell r="E29" t="str">
            <v>Servizi per manutenzione di strutture edilizie</v>
          </cell>
        </row>
        <row r="34">
          <cell r="E34" t="str">
            <v>Servizi per manutenzione di attrezz. sanitarie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Foglio1"/>
      <sheetName val="Alimentazione"/>
      <sheetName val="C.E. preventivo"/>
      <sheetName val="risorse umane"/>
      <sheetName val="ricavi da prestazioni"/>
      <sheetName val="tetti ricovero"/>
      <sheetName val="tetti ambul"/>
      <sheetName val="contributi"/>
      <sheetName val="rinnovi contratt."/>
      <sheetName val="C_E__preventivo"/>
      <sheetName val="risorse_umane"/>
      <sheetName val="ricavi_da_prestazioni"/>
      <sheetName val="tetti_ricovero"/>
      <sheetName val="tetti_ambul"/>
      <sheetName val="rinnovi_contratt_"/>
      <sheetName val="alim s.p."/>
    </sheetNames>
    <sheetDataSet>
      <sheetData sheetId="0"/>
      <sheetData sheetId="1">
        <row r="29">
          <cell r="E29" t="str">
            <v>Servizi per manutenzione di strutture edilizie</v>
          </cell>
        </row>
        <row r="34">
          <cell r="E34" t="str">
            <v>Servizi per manutenzione di attrezz. sanitarie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Previsione amm.ti"/>
      <sheetName val="immobilizz."/>
      <sheetName val="Alim C.E."/>
      <sheetName val="Alim S.P."/>
      <sheetName val="Schema C.E."/>
      <sheetName val="Schema S.P."/>
      <sheetName val="Alim S_P_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2010"/>
      <sheetName val="Codifiche"/>
      <sheetName val="Lists"/>
      <sheetName val="profili"/>
      <sheetName val="Cod. bd,cd,sett d"/>
      <sheetName val="legenda"/>
      <sheetName val="PIVOT CESSATI TFR"/>
      <sheetName val="PIVOT RIEPILOGO"/>
      <sheetName val="PIVOT pensionati"/>
      <sheetName val="RIEPILOGO NUOVI ASSUNTI"/>
      <sheetName val="RIEPILOGO CESSATI DEFINITIV (2)"/>
      <sheetName val="RIEPILOGO CESSATI DIR"/>
      <sheetName val="RIEPILOGO ASSUNTI CESSATI"/>
      <sheetName val="pivot NUOVI assunti"/>
      <sheetName val="RIEPILOGO CESSATI DEFINITIVI "/>
      <sheetName val="pivot NUOVI assunti CALT"/>
      <sheetName val="RIEPILOGO CESSATI DEF CALT"/>
      <sheetName val="pivot NUOVI assunti dirigenti"/>
      <sheetName val="RIEPILOGO CESSATI DEFINITIV dir"/>
      <sheetName val="pivot NUOVI assunti fis san"/>
      <sheetName val="RIEPILOGO CESSATI FIS SAN"/>
      <sheetName val="riepilogo NUOVI assunti dipart"/>
      <sheetName val="CESSATI QUALIFICHE"/>
      <sheetName val="pivot assunti monitoraggio"/>
      <sheetName val="CESSATI monitoraggio"/>
      <sheetName val="pivot budget medv"/>
      <sheetName val="pivot budget medv 30giu2011"/>
      <sheetName val="pivot budget medv 30sett2011"/>
      <sheetName val="RIEPILOG NUOVI ASSUNTI dan"/>
      <sheetName val="RIEPILOGO CESSATI DEFINIT. dan"/>
      <sheetName val="RIEPILOG NUOVI ASSUNTI Nomi"/>
      <sheetName val="RIEPILOGO CESS. DEFINIT. Nomi"/>
      <sheetName val="RIEPILOGO ASS.-CESS. 2010Prof"/>
      <sheetName val="RIEPILOGO ASS.-CESS. 2010Nom"/>
      <sheetName val="RIEP. ASS.-CESS. 2010DetIndet"/>
      <sheetName val="RIEPILOGO CESS. DEFINIT. Motivo"/>
      <sheetName val="RIEP. AS.-CES. Mag-Dic2011Prof"/>
      <sheetName val="RIEP. AS.-CES. Lug-Dic2011TSLB"/>
      <sheetName val="RIEP. AS.-CES. Gen-Sett 2011TOT"/>
      <sheetName val="RIEP. AS.-CES. Ago-Sett 2011"/>
      <sheetName val="RIEP. AS.-CES. Ott-Dic 2011TOT"/>
      <sheetName val="RIEP. AS.-CES. Ott-Dic 2011 Nom"/>
      <sheetName val="RIEP. AS.-CES. Nov-Dic 2011TOT"/>
      <sheetName val="RIEP. AS.-CES. Nov-Dic 2011 Nom"/>
      <sheetName val="piv. NUOV. Ass. Car.Ascot&gt;11giu"/>
      <sheetName val="RIEP. ASSUNTI Gen-Giu2011TOT"/>
      <sheetName val="PIVOT RIEPILOGO (2)"/>
      <sheetName val="INF. AS.-CES. Ago-Dic2011"/>
      <sheetName val="cessazioni amm ag-dic 2011 N"/>
      <sheetName val="AMM. AS.-CES. 2011TOT"/>
      <sheetName val="AMM. AS.-CES. 2011 Nom"/>
      <sheetName val="RIEP. CESSATI DEFINITIVI 2012"/>
      <sheetName val="RIEP. TERM.INC.PROVV.  DIC 2011"/>
      <sheetName val="RIEP. TERM.INC.PROVV.  GEN 2012"/>
      <sheetName val="MOB. ASS.-CES. 2011"/>
      <sheetName val="RIEP. ASS.-CESS. 2010 Inf+Oss"/>
      <sheetName val="riepilogo_a curaReclutamento"/>
      <sheetName val="pivot assunti"/>
      <sheetName val="pivot cessati"/>
      <sheetName val="ELENCO cessati DEF"/>
      <sheetName val="Foglio7"/>
      <sheetName val="RIEPILOGO CESSATI DEFINITIV "/>
      <sheetName val="pivot budget medv 31dic2011"/>
      <sheetName val="pivot budget medv 31gen2012"/>
      <sheetName val="pivot budget medv 31marz2012"/>
      <sheetName val="pivot budget medv 30giu2012"/>
      <sheetName val="pivot budget medv 30sett2012"/>
      <sheetName val="RIEP. AS.-CES. Dic 2011TOT"/>
      <sheetName val="RIEP. AS.-CES. Dic 2011 Nom"/>
      <sheetName val="RIEP. AS.-CES. 2012 Tot"/>
      <sheetName val="RIEP. AS.-CES. 2012 Nom"/>
      <sheetName val="RIEP. AS.-CES. 1°sem2012 Tot"/>
      <sheetName val="RIEP. AS.-CES. 1°sem2012 Nom"/>
      <sheetName val="RIEP. AS.-CES. Gen-Sett2012 Tot"/>
      <sheetName val="RIEP. AS.-CES. Gen-Sett2012 Nom"/>
      <sheetName val="RIEP. Altri ASSUNTI 1°sem2012"/>
      <sheetName val="RIEP. AS.-CES. 31lug2012 Tot"/>
      <sheetName val="RIEP. AS.-CES. 31lug2012 Nom"/>
      <sheetName val="RIEP. AS.-CES. ago-dic 2012 Tot"/>
      <sheetName val="RIEP. AS.-CES. ago-dic2012 Nom"/>
      <sheetName val="RIEP. AS.-CES. ott-dic 2012 Tot"/>
      <sheetName val="RIEP. AS.-CES. ott-dic2012 Nom"/>
      <sheetName val="RIEP. AS.-CES. nov-dic 2012"/>
      <sheetName val="RIEP. AS.-CES. nov-dic2012 Nom"/>
      <sheetName val="RIEP. AS.-CES. 2°sem2012 Tot"/>
      <sheetName val="RIEP. AS.-CES. 2°sem2012 Nom"/>
      <sheetName val="RIEP. AS.-CES. 2°trim2012 Tot"/>
      <sheetName val="RIEP. AS.-CES. 2°trim2012 Nom"/>
      <sheetName val="RIEP.AS.-CES.2012InfMedOss "/>
      <sheetName val="RIEP. AS.-CES. 2011 Nom (2)"/>
      <sheetName val="RIEP. AS.-CES. 2011 Nom (3)"/>
      <sheetName val="AMM. AS.-CES. 2012 Nom"/>
      <sheetName val="AMM. AS.-CES. 2011-12 Nom"/>
      <sheetName val="RIEP.CES. 2011 motivi"/>
      <sheetName val="PIVOT CESSATI TFR 2011"/>
      <sheetName val="RIEP.CES.DEF.D.MED.giu.dic.2012"/>
      <sheetName val="PIVOT CESSATI D.L. n. 95-2012"/>
      <sheetName val="NUOVI Assunti Tutti"/>
      <sheetName val="AMM. AS.-CES. 2010-11-12 Nom"/>
      <sheetName val="AMM-DIR. AS.-CES. 2010-11-12Nom"/>
      <sheetName val="Tec-DIR. AS.-CES. 2010-11-12Nom"/>
      <sheetName val="RIEP. CES. per anno TOT"/>
      <sheetName val="RIEP. CES.  per anno NOM"/>
      <sheetName val="pivot budget medv 31dic2012"/>
      <sheetName val="pivot budget medv 31marzo2013"/>
      <sheetName val="pivot budget medv 30giugno2013"/>
      <sheetName val="pivot budget medv 30sett.2013"/>
      <sheetName val="RIEP. AS.-CES. anno2012 Tot"/>
      <sheetName val="RIEP. AS.-CES. anno2012 Nom"/>
      <sheetName val="RIEP. AS.-CES. dic 2012"/>
      <sheetName val="RIEP. AS.-CES. Nom dic2012"/>
      <sheetName val="RIEP. AS.-CES. Nom2012Agnese"/>
      <sheetName val="RIEP. AS.-CES. 2013 generale"/>
      <sheetName val="RIEP. AS.-CES. 2013 nomin"/>
      <sheetName val="RIEP. AS.-CES. II Trim.2013 gen"/>
      <sheetName val="RIEP. AS.-CES. II Trim.2013 nom"/>
      <sheetName val="RIEP. AS.-CES. I Sem.2013 gen"/>
      <sheetName val="RIEP. AS.-CES. I Sem.2013 nom"/>
      <sheetName val="RIEP. AS.-CES. Gen-Set2013 gene"/>
      <sheetName val="RIEP. AS.-CES. Gen-Set2013 nom"/>
      <sheetName val="RIEP. AS.-CES. Dic2013 gene"/>
      <sheetName val="RIEP. AS.-CES. Dic2013nom"/>
      <sheetName val="RIEP. AS.-CES. Gen-Dic2014 gene"/>
      <sheetName val="RIEP. AS.-CES. Gen-Dic2014nom"/>
      <sheetName val="2013 Antonella"/>
      <sheetName val="2014 Antonella"/>
      <sheetName val="TURNOVER AS.-CES. 2012"/>
      <sheetName val="Assunti DiriMed.San 31mag13"/>
      <sheetName val="CESS. DEF.DIRMED.SAN 31mag13"/>
      <sheetName val="pivot budget medv 31dic.2013"/>
      <sheetName val="Riepilogo NEOASSUNTI 2012"/>
      <sheetName val="Riepilogo NEOASSUNTI 2013"/>
      <sheetName val="Riepilogo NEOASSUNTI 2014"/>
      <sheetName val="RIEP. AS.-CES. Nom2013Agnese"/>
      <sheetName val="GEMMA NUOVI assunti dirigen (2)"/>
      <sheetName val="RIEP. AS.-CES. Gen-mar2014  (2)"/>
      <sheetName val="RIEP. AS.-CES. Gen-Dic2014  (2)"/>
      <sheetName val="RIEP. AS.-CES. Gen-Dic2014n (2)"/>
      <sheetName val="Mov-PERSONALE_anno 2010"/>
      <sheetName val="RIEP. AS.-CES. dic2012"/>
      <sheetName val="alim s.p."/>
      <sheetName val="Alim C.E."/>
    </sheetNames>
    <sheetDataSet>
      <sheetData sheetId="0"/>
      <sheetData sheetId="1">
        <row r="2">
          <cell r="G2" t="str">
            <v/>
          </cell>
        </row>
      </sheetData>
      <sheetData sheetId="2">
        <row r="1">
          <cell r="A1" t="str">
            <v>SETTORE_B_D</v>
          </cell>
          <cell r="B1" t="str">
            <v>Dpt. Diagnostica per Immagini</v>
          </cell>
          <cell r="C1" t="str">
            <v>Dpt. di Medicina di Laboratorio</v>
          </cell>
          <cell r="D1" t="str">
            <v>Dpt. Medicina Interna</v>
          </cell>
          <cell r="E1" t="str">
            <v>Dpt Chirurgia Generale</v>
          </cell>
          <cell r="F1" t="str">
            <v>Dpt Chirurgia Specialistica</v>
          </cell>
          <cell r="G1" t="str">
            <v>Dpt. Anestesia e Rianimazione</v>
          </cell>
          <cell r="H1" t="str">
            <v>Dpt. Materno -Infantile</v>
          </cell>
          <cell r="I1" t="str">
            <v>Dpt Oncologia</v>
          </cell>
          <cell r="J1" t="str">
            <v>Dpt Medicina Specialistica</v>
          </cell>
          <cell r="K1" t="str">
            <v>Dpt Neuroscienze</v>
          </cell>
          <cell r="L1" t="str">
            <v>DIP. CARDIOTORACICO</v>
          </cell>
          <cell r="M1" t="str">
            <v>DIP. MED. TRASF. AREA VASTA</v>
          </cell>
          <cell r="N1" t="str">
            <v>Dpt Organizzazione dei Servizi Ospedalieri</v>
          </cell>
          <cell r="O1" t="str">
            <v>Centro Regionale Trapianti</v>
          </cell>
          <cell r="P1" t="str">
            <v>Dipartimento Tecnico</v>
          </cell>
          <cell r="Q1" t="str">
            <v>Dipartimento Amministrativo</v>
          </cell>
          <cell r="R1" t="str">
            <v>Direzione Strategica</v>
          </cell>
          <cell r="S1" t="str">
            <v>Pers comandato/convenzione</v>
          </cell>
          <cell r="T1" t="str">
            <v>Pers. Assegnaz. Iniziale</v>
          </cell>
          <cell r="U1" t="str">
            <v>Lauree Sanitarie</v>
          </cell>
          <cell r="V1" t="str">
            <v>Dipartimento Servizi Condivisi</v>
          </cell>
          <cell r="W1" t="str">
            <v>SOC Diagnostica Angio.e Rad. Interven.</v>
          </cell>
          <cell r="X1" t="str">
            <v>SOC Istituto di Radiologia Diagnostica</v>
          </cell>
          <cell r="Y1" t="str">
            <v>SOC NEURORADIOLOGIA</v>
          </cell>
          <cell r="Z1" t="str">
            <v>SOC MEDICINA NUCLEARE</v>
          </cell>
          <cell r="AA1" t="str">
            <v>SOC FISICA SANITARIA</v>
          </cell>
          <cell r="AB1" t="str">
            <v>SOS di Dpt Radiodiagnostica d'Urgenza ed Emergenza</v>
          </cell>
          <cell r="AC1" t="str">
            <v>DPT DIAGNOSTICA PER IMMAGINI - AREA  AMMINISTRATIVA</v>
          </cell>
          <cell r="AD1" t="str">
            <v>DPT DIAGNOSTICA PER IMMAGINI - AREA  ASSISTENZIALE</v>
          </cell>
          <cell r="AE1" t="str">
            <v>STAFF DPT DIAGNOSTICA PER IMMAGINI</v>
          </cell>
          <cell r="AF1" t="str">
            <v>SOC LABORATORIO ANALISI D'ELEZ.</v>
          </cell>
          <cell r="AG1" t="str">
            <v>SOC LAB. ANALISI D'URGENZA E CIVIDALE</v>
          </cell>
          <cell r="AH1" t="str">
            <v>SOS DI  DPT IMMUNOL. E ALLERG.DIAGNOSTICA</v>
          </cell>
          <cell r="AI1" t="str">
            <v>SOC ISTITUTO DI PATOLOGIA CLINICA</v>
          </cell>
          <cell r="AJ1" t="str">
            <v>SOC ISTITUTO  DI GENETICA MEDICA</v>
          </cell>
          <cell r="AK1" t="str">
            <v>SOC MICROBIOLOGIA</v>
          </cell>
          <cell r="AL1" t="str">
            <v xml:space="preserve">SOC ANATOMIA PATOLOGICA </v>
          </cell>
          <cell r="AM1" t="str">
            <v xml:space="preserve">SOC ISTITUTO DI  ANATOMIA PATOLOGICA </v>
          </cell>
          <cell r="AN1" t="str">
            <v>SOC CENTRO DI COORDINAMENTO REGIONALE MALATTIE RARE</v>
          </cell>
          <cell r="AO1" t="str">
            <v>STAFF DPT MEDICINA DI LABORATORIO</v>
          </cell>
          <cell r="AP1" t="str">
            <v>SOC MEDICINA INTERNA 1</v>
          </cell>
          <cell r="AQ1" t="str">
            <v>SOC MEDICINA INTERNA 2</v>
          </cell>
          <cell r="AR1" t="str">
            <v>SOC CLINICA MEDICA</v>
          </cell>
          <cell r="AS1" t="str">
            <v>SOC CLINICA PSICHIATRICA</v>
          </cell>
          <cell r="AT1" t="str">
            <v>SOC ISTITUTO  DI FARMACOLOGIA CLINICA</v>
          </cell>
          <cell r="AU1" t="str">
            <v>SOC PRONTO SOCCORSO E MEDICINA D'URGENZA</v>
          </cell>
          <cell r="AV1" t="str">
            <v>SOC ENDOC. E MAL. DEL METABOLISMO</v>
          </cell>
          <cell r="AW1" t="str">
            <v>SOS DI DPT MED. INTERNA CIV.</v>
          </cell>
          <cell r="AX1" t="str">
            <v>SOS DI DPT Trattamento del paziente a bassa intensità di cura</v>
          </cell>
          <cell r="AY1" t="str">
            <v>STAFF DPT MEDICINA INTERNA</v>
          </cell>
          <cell r="AZ1" t="str">
            <v>SOC CHIRURGIA GENERALE</v>
          </cell>
          <cell r="BA1" t="str">
            <v xml:space="preserve">SOC CLINICA CHIRURGICA </v>
          </cell>
          <cell r="BB1" t="str">
            <v>SOC UROLOGIA</v>
          </cell>
          <cell r="BC1" t="str">
            <v>SOC CLINICA UROLOGICA</v>
          </cell>
          <cell r="BD1" t="str">
            <v>SOC CH. VASCOLARE</v>
          </cell>
          <cell r="BE1" t="str">
            <v>SOC ORTOPEDIA E TRAUMAT.</v>
          </cell>
          <cell r="BF1" t="str">
            <v>SOC CLINICA ORTOPEDIA</v>
          </cell>
          <cell r="BG1" t="str">
            <v>SOC GASTROENTEROLOGIA</v>
          </cell>
          <cell r="BH1" t="str">
            <v>SOS DI DPT DAY SURGERY</v>
          </cell>
          <cell r="BI1" t="str">
            <v>STAFF DPT CHIRURGIA GENERALE</v>
          </cell>
          <cell r="BJ1" t="str">
            <v xml:space="preserve">SOC OCULISTICA  </v>
          </cell>
          <cell r="BK1" t="str">
            <v xml:space="preserve">SOC CLINICA OCULISTICA </v>
          </cell>
          <cell r="BL1" t="str">
            <v xml:space="preserve">SOC CLINICA OTORINOLARINGOIATRICA  </v>
          </cell>
          <cell r="BM1" t="str">
            <v>SOC OTORINOLARINGOIATRIA</v>
          </cell>
          <cell r="BN1" t="str">
            <v xml:space="preserve">SOC CH. MAXILLO FACCIALE  </v>
          </cell>
          <cell r="BO1" t="str">
            <v xml:space="preserve">SOC CLINICA CHIR. MAXILLO FACCIALE  </v>
          </cell>
          <cell r="BP1" t="str">
            <v xml:space="preserve">SOC CHIRURGIA PLASTICA  </v>
          </cell>
          <cell r="BQ1" t="str">
            <v xml:space="preserve">SOC CLINICA DI CHIRURGIA PLASTICA  </v>
          </cell>
          <cell r="BR1" t="str">
            <v>STAFF DPT CHIRURGIA SPECIALISTICA</v>
          </cell>
          <cell r="BS1" t="str">
            <v>SOC ANEST. E RIANIMAZ. 1</v>
          </cell>
          <cell r="BT1" t="str">
            <v>SOC ANEST. E RIANIMAZ. 2</v>
          </cell>
          <cell r="BU1" t="str">
            <v>SOC CLINICA DI ANEST. E RIANIMAZIONE</v>
          </cell>
          <cell r="BV1" t="str">
            <v>SOS DI DPT TERAPIA ANTALGICA</v>
          </cell>
          <cell r="BW1" t="str">
            <v>STAFF DPT ANESTESIA E RIANIM.</v>
          </cell>
          <cell r="BX1" t="str">
            <v>SOC CLINICA OSTETRICA E GINEC.</v>
          </cell>
          <cell r="BY1" t="str">
            <v>SOC CLINICA PEDIATRIA</v>
          </cell>
          <cell r="BZ1" t="str">
            <v>SOC PATOLOGIA NEONATALE</v>
          </cell>
          <cell r="CA1" t="str">
            <v>STAFF DPT MATERNO INFANTILE</v>
          </cell>
          <cell r="CB1" t="str">
            <v xml:space="preserve">SOC ONCOLOGIA  </v>
          </cell>
          <cell r="CC1" t="str">
            <v>SOC CLINICA ONCOLOGICA</v>
          </cell>
          <cell r="CD1" t="str">
            <v>SOC RADIOTERAPIA</v>
          </cell>
          <cell r="CE1" t="str">
            <v>STAFF DPT ONCOLOGIA</v>
          </cell>
          <cell r="CF1" t="str">
            <v xml:space="preserve">SOC NEFROLOGIA, DIALISI e Trapianto Renale </v>
          </cell>
          <cell r="CG1" t="str">
            <v>SOC CLINICA  EMATOLOGICA</v>
          </cell>
          <cell r="CH1" t="str">
            <v xml:space="preserve">SOC DERMATOLOGIA  </v>
          </cell>
          <cell r="CI1" t="str">
            <v xml:space="preserve">SOC CLINICA DERMATOLOGIA  </v>
          </cell>
          <cell r="CJ1" t="str">
            <v>SOC CLINICA DI MALATTIE INFETTIVE</v>
          </cell>
          <cell r="CK1" t="str">
            <v>SOC CLINICA DI REUMATOLOGIA</v>
          </cell>
          <cell r="CL1" t="str">
            <v>SOS DI DPT NUTRIZIONE CLINICA</v>
          </cell>
          <cell r="CM1" t="str">
            <v>STAFF DPT MEDICINA SPECIALISTICA</v>
          </cell>
          <cell r="CN1" t="str">
            <v>SOC NEUROCHIRURGIA</v>
          </cell>
          <cell r="CO1" t="str">
            <v>SOC NEUROLOGIA</v>
          </cell>
          <cell r="CP1" t="str">
            <v>SOC CLINICA NEUROLOGICA E NEURORIABILITAZIONE</v>
          </cell>
          <cell r="CQ1" t="str">
            <v>SOC CH VERTEBRO MIDOLLARE E UNITA' SPINALE</v>
          </cell>
          <cell r="CR1" t="str">
            <v>SOS di DPT NEUROFISIOLOGIA INTERVENTISTICA</v>
          </cell>
          <cell r="CS1" t="str">
            <v>STAFF DPT NEUROSCIENZE</v>
          </cell>
          <cell r="CT1" t="str">
            <v>SOC CARDIOCHIRURGIA</v>
          </cell>
          <cell r="CU1" t="str">
            <v>SOC CHIRURGIA TORACICA</v>
          </cell>
          <cell r="CV1" t="str">
            <v>SOC CARDIOLOGIA</v>
          </cell>
          <cell r="CW1" t="str">
            <v>SOC PNEUM. E FISIOPAT. RESP.</v>
          </cell>
          <cell r="CX1" t="str">
            <v>STAFF DPT CARDIOTORACICO</v>
          </cell>
          <cell r="CY1" t="str">
            <v>SOC MED. TRASF.  UDINE</v>
          </cell>
          <cell r="CZ1" t="str">
            <v>SOC MED. TRASF. PALMANOVA</v>
          </cell>
          <cell r="DA1" t="str">
            <v>SOS  DI DPT MED. TRASF. TOLMEZZO</v>
          </cell>
          <cell r="DB1" t="str">
            <v>SOS DI DPT MED. TRASF.SAN DANIELE</v>
          </cell>
          <cell r="DC1" t="str">
            <v>SOS di DPT Malattie Emorrag. e Tromb.</v>
          </cell>
          <cell r="DD1" t="str">
            <v>STAFF DPT MED.TRASF.AREA VASTA</v>
          </cell>
          <cell r="DE1" t="str">
            <v>SOC DIR. MEDICA DI PRESIDIO</v>
          </cell>
          <cell r="DF1" t="str">
            <v>SOC ISTITUTO DI IGIENE ED EPIDEM.CLINICA</v>
          </cell>
          <cell r="DG1" t="str">
            <v>SOC FARMACIA</v>
          </cell>
          <cell r="DH1" t="str">
            <v>SOC CENT. OP. 118 ED ELISOCCORSO</v>
          </cell>
          <cell r="DI1" t="str">
            <v>SOC Accr,Gest.Ris.Clin,Val.Perf.San.</v>
          </cell>
          <cell r="DJ1" t="str">
            <v>SOC Direzione Professioni Sanitarie</v>
          </cell>
          <cell r="DK1" t="str">
            <v>STAFF DPT ORGAN.SERV.OSPED.</v>
          </cell>
          <cell r="DL1" t="str">
            <v>CENTRO_REGIONALE_TRAPIANTI</v>
          </cell>
          <cell r="DM1" t="str">
            <v>SOC Ingegneria Clinica</v>
          </cell>
          <cell r="DN1" t="str">
            <v>SOC Uff. Spec. Nuovo Osp.</v>
          </cell>
          <cell r="DO1" t="str">
            <v>SOC Servizi Tecnici</v>
          </cell>
          <cell r="DP1" t="str">
            <v>SOS di DPT Gestione Tecnico Amministrativa e Patrimoniale</v>
          </cell>
          <cell r="DQ1" t="str">
            <v>SOC Tecnologia dell'informazione e della comunicazione</v>
          </cell>
          <cell r="DR1" t="str">
            <v>SOC Grandi Opere</v>
          </cell>
          <cell r="DS1" t="str">
            <v>SOC Gestione Risorse Umane</v>
          </cell>
          <cell r="DT1" t="str">
            <v>SOC Gestione Economico Finanziaria</v>
          </cell>
          <cell r="DU1" t="str">
            <v>SOC Approvvigionamenti e Logistica</v>
          </cell>
          <cell r="DV1" t="str">
            <v>SOC Affari Generali</v>
          </cell>
          <cell r="DW1" t="str">
            <v>SOC Gestione di Presidio</v>
          </cell>
          <cell r="DX1" t="str">
            <v>SOS DI DPT Affari Legali</v>
          </cell>
          <cell r="DY1" t="str">
            <v>Direzione Amministrativa</v>
          </cell>
          <cell r="DZ1" t="str">
            <v>Direzione Generale</v>
          </cell>
          <cell r="EA1" t="str">
            <v>Direzione Sanitaria</v>
          </cell>
          <cell r="EB1" t="str">
            <v>Organo di indirizzo</v>
          </cell>
          <cell r="EC1" t="str">
            <v>Personale assente</v>
          </cell>
          <cell r="ED1" t="str">
            <v>Pers comandato_convenzione</v>
          </cell>
          <cell r="EE1" t="str">
            <v>Pers. Assegnaz. Iniziale</v>
          </cell>
          <cell r="EF1" t="str">
            <v>Lauree Sanitarie</v>
          </cell>
          <cell r="EG1" t="str">
            <v>DIREZIONE AMMIN. AZIENDALE</v>
          </cell>
        </row>
      </sheetData>
      <sheetData sheetId="3">
        <row r="1">
          <cell r="A1" t="str">
            <v>RUOLO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/>
      <sheetData sheetId="130"/>
      <sheetData sheetId="131"/>
      <sheetData sheetId="132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/>
      <sheetData sheetId="140" refreshError="1"/>
      <sheetData sheetId="141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2010"/>
      <sheetName val="Codifiche"/>
      <sheetName val="Lists"/>
      <sheetName val="profili"/>
      <sheetName val="Cod. bd,cd,sett d"/>
      <sheetName val="legenda"/>
      <sheetName val="riepilogo_a curaReclutamento"/>
      <sheetName val="pivot assunti"/>
      <sheetName val="pivot cessati"/>
      <sheetName val="PIVOT RIEPILOGO"/>
      <sheetName val="PIVOT CESSATI TFR"/>
      <sheetName val="PIVOT pensionati"/>
      <sheetName val="ELENCO cessati DEF"/>
      <sheetName val="RIEPILOGO NUOVI ASSUNTI"/>
      <sheetName val="RIEPILOGO CESSATI DEFINITIV (2)"/>
      <sheetName val="RIEPILOGO CESSATI DIR"/>
      <sheetName val="RIEPILOGO ASSUNTI CESSATI"/>
      <sheetName val="pivot NUOVI assunti"/>
      <sheetName val="RIEPILOGO CESSATI DEFINITIVI"/>
      <sheetName val="Foglio1"/>
      <sheetName val="Foglio2"/>
      <sheetName val="Foglio3"/>
      <sheetName val="RIEPILOGO CESSATI DEFINITIV "/>
      <sheetName val="pivot NUOVI assunti CALT"/>
      <sheetName val="RIEPILOGO CESSATI DEF CALT"/>
      <sheetName val="pivot NUOVI assunti dirigenti"/>
      <sheetName val="RIEPILOGO CESSATI DEFINITIV dir"/>
      <sheetName val="pivot NUOVI assunti fis san"/>
      <sheetName val="RIEPILOGO CESSATI FIS SAN"/>
      <sheetName val="alim s.p."/>
    </sheetNames>
    <sheetDataSet>
      <sheetData sheetId="0"/>
      <sheetData sheetId="1"/>
      <sheetData sheetId="2" refreshError="1"/>
      <sheetData sheetId="3">
        <row r="1">
          <cell r="A1" t="str">
            <v>RUOLO</v>
          </cell>
          <cell r="B1" t="str">
            <v>AMM</v>
          </cell>
          <cell r="C1" t="str">
            <v>PRO</v>
          </cell>
          <cell r="D1" t="str">
            <v>SANA</v>
          </cell>
          <cell r="E1" t="str">
            <v>SANM</v>
          </cell>
          <cell r="F1" t="str">
            <v>TEC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ACCANTONAMENTI"/>
      <sheetName val="riepilogo costi del personale"/>
      <sheetName val="personale altri enti"/>
      <sheetName val="Alim C.E."/>
      <sheetName val="Alim S.P."/>
      <sheetName val="Schema C.E."/>
      <sheetName val="Schema S.P."/>
      <sheetName val="FABB_COPERT "/>
      <sheetName val="imm.immat. (NI1)"/>
      <sheetName val="imm.mater. (NI2)"/>
      <sheetName val="imm.finanz. (NI3)"/>
      <sheetName val="crediti (NI4)"/>
      <sheetName val="att.finanz.-disp.liq (NI5)"/>
      <sheetName val="patrim.netto (NI6)"/>
      <sheetName val="fondi (NI7)"/>
      <sheetName val="fondi (NI7 - bis)"/>
      <sheetName val="debiti (NI8)"/>
      <sheetName val="comp.cr.dr. (NI9)"/>
      <sheetName val="ratei e risc. (NI10)"/>
      <sheetName val="cr.dr.infra (NI11)"/>
      <sheetName val="ric-costi infra. (NI12)"/>
      <sheetName val="contributi (NI13)"/>
      <sheetName val="prest.SSN (NI14)"/>
      <sheetName val="acc. rinnovi contr. (NI15)"/>
      <sheetName val="prov.oneri straord. (NI16)"/>
      <sheetName val="personale (NI17-1)"/>
      <sheetName val="personale (NI17-2)"/>
      <sheetName val="riepilogo_costi_del_personale"/>
      <sheetName val="personale_altri_enti"/>
      <sheetName val="Alim_C_E_"/>
      <sheetName val="Alim_S_P_"/>
      <sheetName val="Schema_C_E_"/>
      <sheetName val="Schema_S_P_"/>
      <sheetName val="FABB_COPERT_"/>
      <sheetName val="imm_immat__(NI1)"/>
      <sheetName val="imm_mater__(NI2)"/>
      <sheetName val="imm_finanz__(NI3)"/>
      <sheetName val="crediti_(NI4)"/>
      <sheetName val="att_finanz_-disp_liq_(NI5)"/>
      <sheetName val="patrim_netto_(NI6)"/>
      <sheetName val="fondi_(NI7)"/>
      <sheetName val="fondi_(NI7_-_bis)"/>
      <sheetName val="debiti_(NI8)"/>
      <sheetName val="comp_cr_dr__(NI9)"/>
      <sheetName val="ratei_e_risc__(NI10)"/>
      <sheetName val="cr_dr_infra_(NI11)"/>
      <sheetName val="ric-costi_infra__(NI12)"/>
      <sheetName val="contributi_(NI13)"/>
      <sheetName val="prest_SSN_(NI14)"/>
      <sheetName val="acc__rinnovi_contr__(NI15)"/>
      <sheetName val="prov_oneri_straord__(NI16)"/>
      <sheetName val="personale_(NI17-1)"/>
      <sheetName val="personale_(NI17-2)"/>
      <sheetName val="riepilogo_costi_del_personale1"/>
      <sheetName val="personale_altri_enti1"/>
      <sheetName val="Alim_C_E_1"/>
      <sheetName val="Alim_S_P_1"/>
      <sheetName val="Schema_C_E_1"/>
      <sheetName val="Schema_S_P_1"/>
      <sheetName val="FABB_COPERT_1"/>
      <sheetName val="imm_immat__(NI1)1"/>
      <sheetName val="imm_mater__(NI2)1"/>
      <sheetName val="imm_finanz__(NI3)1"/>
      <sheetName val="crediti_(NI4)1"/>
      <sheetName val="att_finanz_-disp_liq_(NI5)1"/>
      <sheetName val="patrim_netto_(NI6)1"/>
      <sheetName val="fondi_(NI7)1"/>
      <sheetName val="fondi_(NI7_-_bis)1"/>
      <sheetName val="debiti_(NI8)1"/>
      <sheetName val="comp_cr_dr__(NI9)1"/>
      <sheetName val="ratei_e_risc__(NI10)1"/>
      <sheetName val="cr_dr_infra_(NI11)1"/>
      <sheetName val="ric-costi_infra__(NI12)1"/>
      <sheetName val="contributi_(NI13)1"/>
      <sheetName val="prest_SSN_(NI14)1"/>
      <sheetName val="acc__rinnovi_contr__(NI15)1"/>
      <sheetName val="prov_oneri_straord__(NI16)1"/>
      <sheetName val="personale_(NI17-1)1"/>
      <sheetName val="personale_(NI17-2)1"/>
      <sheetName val="riepilogo_costi_del_personale2"/>
      <sheetName val="personale_altri_enti2"/>
      <sheetName val="Alim_C_E_2"/>
      <sheetName val="Alim_S_P_2"/>
      <sheetName val="Schema_C_E_2"/>
      <sheetName val="Schema_S_P_2"/>
      <sheetName val="FABB_COPERT_2"/>
      <sheetName val="imm_immat__(NI1)2"/>
      <sheetName val="imm_mater__(NI2)2"/>
      <sheetName val="imm_finanz__(NI3)2"/>
      <sheetName val="crediti_(NI4)2"/>
      <sheetName val="att_finanz_-disp_liq_(NI5)2"/>
      <sheetName val="patrim_netto_(NI6)2"/>
      <sheetName val="fondi_(NI7)2"/>
      <sheetName val="fondi_(NI7_-_bis)2"/>
      <sheetName val="debiti_(NI8)2"/>
      <sheetName val="comp_cr_dr__(NI9)2"/>
      <sheetName val="ratei_e_risc__(NI10)2"/>
      <sheetName val="cr_dr_infra_(NI11)2"/>
      <sheetName val="ric-costi_infra__(NI12)2"/>
      <sheetName val="contributi_(NI13)2"/>
      <sheetName val="prest_SSN_(NI14)2"/>
      <sheetName val="acc__rinnovi_contr__(NI15)2"/>
      <sheetName val="prov_oneri_straord__(NI16)2"/>
      <sheetName val="personale_(NI17-1)2"/>
      <sheetName val="personale_(NI17-2)2"/>
      <sheetName val="riepilogo_costi_del_personale3"/>
      <sheetName val="personale_altri_enti3"/>
      <sheetName val="Alim_C_E_3"/>
      <sheetName val="Alim_S_P_3"/>
      <sheetName val="Schema_C_E_3"/>
      <sheetName val="Schema_S_P_3"/>
      <sheetName val="FABB_COPERT_3"/>
      <sheetName val="imm_immat__(NI1)3"/>
      <sheetName val="imm_mater__(NI2)3"/>
      <sheetName val="imm_finanz__(NI3)3"/>
      <sheetName val="crediti_(NI4)3"/>
      <sheetName val="att_finanz_-disp_liq_(NI5)3"/>
      <sheetName val="patrim_netto_(NI6)3"/>
      <sheetName val="fondi_(NI7)3"/>
      <sheetName val="fondi_(NI7_-_bis)3"/>
      <sheetName val="debiti_(NI8)3"/>
      <sheetName val="comp_cr_dr__(NI9)3"/>
      <sheetName val="ratei_e_risc__(NI10)3"/>
      <sheetName val="cr_dr_infra_(NI11)3"/>
      <sheetName val="ric-costi_infra__(NI12)3"/>
      <sheetName val="contributi_(NI13)3"/>
      <sheetName val="prest_SSN_(NI14)3"/>
      <sheetName val="acc__rinnovi_contr__(NI15)3"/>
      <sheetName val="prov_oneri_straord__(NI16)3"/>
      <sheetName val="personale_(NI17-1)3"/>
      <sheetName val="personale_(NI17-2)3"/>
      <sheetName val="Alimentazione_CE012"/>
      <sheetName val="riepilogo_costi_del_personale4"/>
      <sheetName val="personale_altri_enti4"/>
      <sheetName val="Alim_C_E_4"/>
      <sheetName val="Alim_S_P_4"/>
      <sheetName val="Schema_C_E_4"/>
      <sheetName val="Schema_S_P_4"/>
      <sheetName val="FABB_COPERT_4"/>
      <sheetName val="imm_immat__(NI1)4"/>
      <sheetName val="imm_mater__(NI2)4"/>
      <sheetName val="imm_finanz__(NI3)4"/>
      <sheetName val="crediti_(NI4)4"/>
      <sheetName val="att_finanz_-disp_liq_(NI5)4"/>
      <sheetName val="patrim_netto_(NI6)4"/>
      <sheetName val="fondi_(NI7)4"/>
      <sheetName val="fondi_(NI7_-_bis)4"/>
      <sheetName val="debiti_(NI8)4"/>
      <sheetName val="comp_cr_dr__(NI9)4"/>
      <sheetName val="ratei_e_risc__(NI10)4"/>
      <sheetName val="cr_dr_infra_(NI11)4"/>
      <sheetName val="ric-costi_infra__(NI12)4"/>
      <sheetName val="contributi_(NI13)4"/>
      <sheetName val="prest_SSN_(NI14)4"/>
      <sheetName val="acc__rinnovi_contr__(NI15)4"/>
      <sheetName val="prov_oneri_straord__(NI16)4"/>
      <sheetName val="personale_(NI17-1)4"/>
      <sheetName val="personale_(NI17-2)4"/>
      <sheetName val="riepilogo_costi_del_personale5"/>
      <sheetName val="personale_altri_enti5"/>
      <sheetName val="Alim_C_E_5"/>
      <sheetName val="Alim_S_P_5"/>
      <sheetName val="Schema_C_E_5"/>
      <sheetName val="Schema_S_P_5"/>
      <sheetName val="FABB_COPERT_5"/>
      <sheetName val="imm_immat__(NI1)5"/>
      <sheetName val="imm_mater__(NI2)5"/>
      <sheetName val="imm_finanz__(NI3)5"/>
      <sheetName val="crediti_(NI4)5"/>
      <sheetName val="att_finanz_-disp_liq_(NI5)5"/>
      <sheetName val="patrim_netto_(NI6)5"/>
      <sheetName val="fondi_(NI7)5"/>
      <sheetName val="fondi_(NI7_-_bis)5"/>
      <sheetName val="debiti_(NI8)5"/>
      <sheetName val="comp_cr_dr__(NI9)5"/>
      <sheetName val="ratei_e_risc__(NI10)5"/>
      <sheetName val="cr_dr_infra_(NI11)5"/>
      <sheetName val="ric-costi_infra__(NI12)5"/>
      <sheetName val="contributi_(NI13)5"/>
      <sheetName val="prest_SSN_(NI14)5"/>
      <sheetName val="acc__rinnovi_contr__(NI15)5"/>
      <sheetName val="prov_oneri_straord__(NI16)5"/>
      <sheetName val="personale_(NI17-1)5"/>
      <sheetName val="personale_(NI17-2)5"/>
      <sheetName val="2010"/>
      <sheetName val="profili"/>
      <sheetName val="Codifiche"/>
    </sheetNames>
    <sheetDataSet>
      <sheetData sheetId="0"/>
      <sheetData sheetId="1"/>
      <sheetData sheetId="2"/>
      <sheetData sheetId="3" refreshError="1">
        <row r="28">
          <cell r="D28" t="str">
            <v>Servizi per manutenzione di strutture edilizie</v>
          </cell>
        </row>
        <row r="33">
          <cell r="D33" t="str">
            <v>Servizi per manutenzione di attrezz. sanitarie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lim C.E."/>
      <sheetName val="Alim S.P."/>
      <sheetName val="Schema C.E."/>
      <sheetName val="Schema S.P."/>
      <sheetName val="FABB_COPERT"/>
      <sheetName val="ratei e risconti"/>
      <sheetName val="immobiliz."/>
      <sheetName val="fondi"/>
      <sheetName val="patrim.netto"/>
      <sheetName val="Alimentazione"/>
      <sheetName val="Fisse Pers.SSR"/>
      <sheetName val="Riepilogo"/>
      <sheetName val="C.E. preventivo"/>
      <sheetName val="Contr.Reg."/>
      <sheetName val="Tabelle DRG-Amb."/>
      <sheetName val="Sociale"/>
      <sheetName val="BudgetTes."/>
      <sheetName val="Contr.privati-Org.-Rev."/>
      <sheetName val="RSA"/>
      <sheetName val="Alim.SSC"/>
      <sheetName val="Fin.integr."/>
      <sheetName val="Diff.Stima-Chius."/>
      <sheetName val="C.E. "/>
      <sheetName val="rimanenze"/>
      <sheetName val="Fondi Inc.Access.Posiz."/>
      <sheetName val="accantonamenti"/>
      <sheetName val="Fiananz.2002"/>
      <sheetName val="Personale"/>
      <sheetName val="Contributi"/>
      <sheetName val="DRG-AMB.reg"/>
      <sheetName val="immob."/>
      <sheetName val="Budget Tesoreria"/>
      <sheetName val="Tabelle"/>
      <sheetName val="Deb vs forn."/>
      <sheetName val="Perdita"/>
      <sheetName val="Alim S_P_"/>
      <sheetName val="Alim_C_E_"/>
      <sheetName val="Alim_S_P_"/>
      <sheetName val="Schema_C_E_"/>
      <sheetName val="Schema_S_P_"/>
      <sheetName val="ratei_e_risconti"/>
      <sheetName val="immobiliz_"/>
      <sheetName val="patrim_netto"/>
      <sheetName val="Fisse_Pers_SSR"/>
      <sheetName val="C_E__preventivo"/>
      <sheetName val="Contr_Reg_"/>
      <sheetName val="Tabelle_DRG-Amb_"/>
      <sheetName val="BudgetTes_"/>
      <sheetName val="Contr_privati-Org_-Rev_"/>
      <sheetName val="Alim_SSC"/>
      <sheetName val="Fin_integr_"/>
      <sheetName val="Diff_Stima-Chius_"/>
      <sheetName val="C_E__"/>
      <sheetName val="Fondi_Inc_Access_Posiz_"/>
      <sheetName val="Fiananz_2002"/>
      <sheetName val="DRG-AMB_reg"/>
      <sheetName val="immob_"/>
      <sheetName val="Budget_Tesoreria"/>
      <sheetName val="Deb_vs_forn_"/>
      <sheetName val="Alim_S_P_1"/>
      <sheetName val="Fisse_Pers_SSR1"/>
      <sheetName val="C_E__preventivo1"/>
      <sheetName val="Contr_Reg_1"/>
      <sheetName val="Tabelle_DRG-Amb_1"/>
      <sheetName val="BudgetTes_1"/>
      <sheetName val="Contr_privati-Org_-Rev_1"/>
      <sheetName val="Alim_C_E_1"/>
      <sheetName val="Alim_S_P_2"/>
      <sheetName val="Schema_C_E_1"/>
      <sheetName val="Schema_S_P_1"/>
      <sheetName val="ratei_e_risconti1"/>
      <sheetName val="immobiliz_1"/>
      <sheetName val="patrim_netto1"/>
      <sheetName val="Alim_SSC1"/>
      <sheetName val="Fin_integr_1"/>
      <sheetName val="Diff_Stima-Chius_1"/>
      <sheetName val="C_E__1"/>
      <sheetName val="Fondi_Inc_Access_Posiz_1"/>
      <sheetName val="Fiananz_20021"/>
      <sheetName val="DRG-AMB_reg1"/>
      <sheetName val="immob_1"/>
      <sheetName val="Budget_Tesoreria1"/>
      <sheetName val="Deb_vs_forn_1"/>
      <sheetName val="Alim_S_P_3"/>
      <sheetName val="Fisse_Pers_SSR2"/>
      <sheetName val="C_E__preventivo2"/>
      <sheetName val="Contr_Reg_2"/>
      <sheetName val="Tabelle_DRG-Amb_2"/>
      <sheetName val="BudgetTes_2"/>
      <sheetName val="Contr_privati-Org_-Rev_2"/>
      <sheetName val="Alim_C_E_2"/>
      <sheetName val="Alim_S_P_4"/>
      <sheetName val="Schema_C_E_2"/>
      <sheetName val="Schema_S_P_2"/>
      <sheetName val="ratei_e_risconti2"/>
      <sheetName val="immobiliz_2"/>
      <sheetName val="patrim_netto2"/>
      <sheetName val="Alim_SSC2"/>
      <sheetName val="Fin_integr_2"/>
      <sheetName val="Diff_Stima-Chius_2"/>
      <sheetName val="C_E__2"/>
      <sheetName val="Fondi_Inc_Access_Posiz_2"/>
      <sheetName val="Fiananz_20022"/>
      <sheetName val="DRG-AMB_reg2"/>
      <sheetName val="immob_2"/>
      <sheetName val="Budget_Tesoreria2"/>
      <sheetName val="Deb_vs_forn_2"/>
      <sheetName val="Alim_S_P_5"/>
      <sheetName val="Alim_C_E_4"/>
      <sheetName val="Alimentazione_CE012"/>
      <sheetName val="AOTS"/>
      <sheetName val="Fisse_Pers_SSR3"/>
      <sheetName val="C_E__preventivo3"/>
      <sheetName val="Contr_Reg_3"/>
      <sheetName val="Tabelle_DRG-Amb_3"/>
      <sheetName val="BudgetTes_3"/>
      <sheetName val="Contr_privati-Org_-Rev_3"/>
      <sheetName val="Alim_C_E_3"/>
      <sheetName val="Alim_S_P_6"/>
      <sheetName val="Schema_C_E_3"/>
      <sheetName val="Schema_S_P_3"/>
      <sheetName val="ratei_e_risconti3"/>
      <sheetName val="immobiliz_3"/>
      <sheetName val="patrim_netto3"/>
      <sheetName val="Alim_SSC3"/>
      <sheetName val="Fin_integr_3"/>
      <sheetName val="Diff_Stima-Chius_3"/>
      <sheetName val="C_E__3"/>
      <sheetName val="Fondi_Inc_Access_Posiz_3"/>
      <sheetName val="Fiananz_20023"/>
      <sheetName val="DRG-AMB_reg3"/>
      <sheetName val="immob_3"/>
      <sheetName val="Budget_Tesoreria3"/>
      <sheetName val="Deb_vs_forn_3"/>
      <sheetName val="Alim_S_P_7"/>
      <sheetName val="Fisse_Pers_SSR4"/>
      <sheetName val="Fisse_Pers_SSR5"/>
      <sheetName val="camp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/>
      <sheetData sheetId="109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Alim C.E."/>
      <sheetName val="Alim S.P."/>
      <sheetName val="contributi"/>
      <sheetName val="Schema C.E."/>
      <sheetName val="Schema S.P. "/>
      <sheetName val="FABB_COPERTURE"/>
      <sheetName val="ric-costi infragruppo "/>
      <sheetName val="modifiche"/>
      <sheetName val="Alim_C_E_"/>
      <sheetName val="Alim_S_P_"/>
      <sheetName val="Schema_C_E_"/>
      <sheetName val="Schema_S_P__"/>
      <sheetName val="ric-costi_infragruppo_"/>
      <sheetName val="Alim_C_E_1"/>
      <sheetName val="Alim_S_P_1"/>
      <sheetName val="Schema_C_E_1"/>
      <sheetName val="Schema_S_P__1"/>
      <sheetName val="ric-costi_infragruppo_1"/>
      <sheetName val="Alim_C_E_2"/>
      <sheetName val="Alim_S_P_2"/>
      <sheetName val="Schema_C_E_2"/>
      <sheetName val="Schema_S_P__2"/>
      <sheetName val="ric-costi_infragruppo_2"/>
      <sheetName val="Alim_C_E_3"/>
      <sheetName val="Alim_S_P_3"/>
      <sheetName val="Schema_C_E_3"/>
      <sheetName val="Schema_S_P__3"/>
      <sheetName val="ric-costi_infragruppo_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Alimentazione"/>
      <sheetName val="C.E. preventivo"/>
      <sheetName val="BGT Patrim."/>
      <sheetName val="fabbis_copert. "/>
      <sheetName val="Deb vs forn."/>
      <sheetName val="imm.mater."/>
      <sheetName val="BDG_tesoreria"/>
      <sheetName val="pluriennale 99-00"/>
      <sheetName val="Alim C.E."/>
      <sheetName val="Alim S.P."/>
      <sheetName val="C_E__preventivo1"/>
      <sheetName val="BGT_Patrim_1"/>
      <sheetName val="fabbis_copert__1"/>
      <sheetName val="Deb_vs_forn_1"/>
      <sheetName val="imm_mater_1"/>
      <sheetName val="pluriennale_99-001"/>
      <sheetName val="C_E__preventivo"/>
      <sheetName val="BGT_Patrim_"/>
      <sheetName val="fabbis_copert__"/>
      <sheetName val="Deb_vs_forn_"/>
      <sheetName val="imm_mater_"/>
      <sheetName val="pluriennale_99-00"/>
      <sheetName val="C_E__preventivo2"/>
      <sheetName val="BGT_Patrim_2"/>
      <sheetName val="fabbis_copert__2"/>
      <sheetName val="Deb_vs_forn_2"/>
      <sheetName val="imm_mater_2"/>
      <sheetName val="pluriennale_99-002"/>
      <sheetName val="Alim_C_E_"/>
      <sheetName val="Alim_S_P_"/>
      <sheetName val="C_E__preventivo3"/>
      <sheetName val="BGT_Patrim_3"/>
      <sheetName val="fabbis_copert__3"/>
      <sheetName val="Deb_vs_forn_3"/>
      <sheetName val="imm_mater_3"/>
      <sheetName val="pluriennale_99-003"/>
      <sheetName val="Alim_C_E_1"/>
      <sheetName val="Alim_S_P_1"/>
      <sheetName val="C_E__preventivo4"/>
      <sheetName val="BGT_Patrim_4"/>
      <sheetName val="fabbis_copert__4"/>
      <sheetName val="Deb_vs_forn_4"/>
      <sheetName val="imm_mater_4"/>
      <sheetName val="pluriennale_99-004"/>
      <sheetName val="Alim_C_E_2"/>
      <sheetName val="Alim_S_P_2"/>
      <sheetName val="C_E__preventivo5"/>
      <sheetName val="BGT_Patrim_5"/>
      <sheetName val="fabbis_copert__5"/>
      <sheetName val="Deb_vs_forn_5"/>
      <sheetName val="imm_mater_5"/>
      <sheetName val="pluriennale_99-005"/>
      <sheetName val="Alim_C_E_3"/>
      <sheetName val="Alim_S_P_3"/>
      <sheetName val="C_E__preventivo6"/>
      <sheetName val="BGT_Patrim_6"/>
      <sheetName val="fabbis_copert__6"/>
      <sheetName val="Deb_vs_forn_6"/>
      <sheetName val="imm_mater_6"/>
      <sheetName val="pluriennale_99-006"/>
      <sheetName val="Alim_C_E_4"/>
      <sheetName val="Alim_S_P_4"/>
      <sheetName val="C_E__preventivo7"/>
      <sheetName val="BGT_Patrim_7"/>
      <sheetName val="fabbis_copert__7"/>
      <sheetName val="Deb_vs_forn_7"/>
      <sheetName val="imm_mater_7"/>
      <sheetName val="pluriennale_99-007"/>
      <sheetName val="Alim_C_E_5"/>
      <sheetName val="Alim_S_P_5"/>
      <sheetName val="C_E__preventivo8"/>
      <sheetName val="Alimentazione CE01"/>
    </sheetNames>
    <sheetDataSet>
      <sheetData sheetId="0" refreshError="1">
        <row r="29">
          <cell r="E29" t="str">
            <v>Servizi per manutenzione di strutture edilizie</v>
          </cell>
        </row>
        <row r="34">
          <cell r="E34" t="str">
            <v>Servizi per manutenzione di attrezz. sanitarie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Cons"/>
      <sheetName val="Alim C.E."/>
      <sheetName val="CE"/>
      <sheetName val="Schema C.E."/>
      <sheetName val="Schema C.E. in Euro"/>
      <sheetName val="tab.1 contributi"/>
      <sheetName val="Alim C_E_"/>
      <sheetName val="Alim. ASS 5"/>
      <sheetName val="Alim_C_E_2"/>
      <sheetName val="Schema_C_E_1"/>
      <sheetName val="Schema_C_E__in_Euro1"/>
      <sheetName val="tab_1_contributi1"/>
      <sheetName val="Alim_C_E_3"/>
      <sheetName val="Alim__ASS_51"/>
      <sheetName val="Alim_C_E_"/>
      <sheetName val="Schema_C_E_"/>
      <sheetName val="Schema_C_E__in_Euro"/>
      <sheetName val="tab_1_contributi"/>
      <sheetName val="Alim_C_E_1"/>
      <sheetName val="Alim__ASS_5"/>
      <sheetName val="Alim_C_E_4"/>
      <sheetName val="Schema_C_E_2"/>
      <sheetName val="Schema_C_E__in_Euro2"/>
      <sheetName val="tab_1_contributi2"/>
      <sheetName val="Alim_C_E_5"/>
      <sheetName val="Alim__ASS_52"/>
      <sheetName val="Alim_C_E_6"/>
      <sheetName val="Schema_C_E_3"/>
      <sheetName val="Schema_C_E__in_Euro3"/>
      <sheetName val="tab_1_contributi3"/>
      <sheetName val="Alim_C_E_7"/>
      <sheetName val="Alim__ASS_53"/>
      <sheetName val="Alim_C_E_8"/>
      <sheetName val="Schema_C_E_4"/>
      <sheetName val="Schema_C_E__in_Euro4"/>
      <sheetName val="tab_1_contributi4"/>
      <sheetName val="Alim_C_E_9"/>
      <sheetName val="Alim__ASS_54"/>
      <sheetName val="Alim_C_E_10"/>
      <sheetName val="Schema_C_E_5"/>
      <sheetName val="Schema_C_E__in_Euro5"/>
      <sheetName val="tab_1_contributi5"/>
      <sheetName val="Alim_C_E_11"/>
      <sheetName val="Alim__ASS_55"/>
      <sheetName val="Alim_C_E_12"/>
      <sheetName val="Schema_C_E_6"/>
      <sheetName val="Schema_C_E__in_Euro6"/>
      <sheetName val="tab_1_contributi6"/>
      <sheetName val="Alim_C_E_13"/>
      <sheetName val="Alim__ASS_56"/>
      <sheetName val="Alim_C_E_14"/>
      <sheetName val="Schema_C_E_7"/>
      <sheetName val="Schema_C_E__in_Euro7"/>
      <sheetName val="tab_1_contributi7"/>
      <sheetName val="Alim_C_E_15"/>
      <sheetName val="Alim__ASS_57"/>
      <sheetName val="Codifiche"/>
      <sheetName val="alim s.p."/>
      <sheetName val="Alimentazione CE01"/>
      <sheetName val="Alimentazione"/>
      <sheetName val="riempimento campi"/>
      <sheetName val="base"/>
    </sheetNames>
    <sheetDataSet>
      <sheetData sheetId="0" refreshError="1"/>
      <sheetData sheetId="1" refreshError="1">
        <row r="29">
          <cell r="D29" t="str">
            <v>Servizi per manutenzione di strutture edilizie</v>
          </cell>
        </row>
        <row r="34">
          <cell r="D34" t="str">
            <v>Servizi per manutenzione di attrezz. sanitarie</v>
          </cell>
        </row>
      </sheetData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Alim C.E."/>
      <sheetName val="Alim S.P."/>
      <sheetName val="Schema C.E."/>
      <sheetName val="Schema S.P."/>
      <sheetName val="ratei e risconti"/>
      <sheetName val="immobiliz."/>
      <sheetName val="fondi"/>
      <sheetName val="FABB_COPERT"/>
      <sheetName val="Alim S_P_"/>
      <sheetName val="Alim_C_E_"/>
      <sheetName val="Alim_S_P_"/>
      <sheetName val="Schema_C_E_"/>
      <sheetName val="Schema_S_P_"/>
      <sheetName val="ratei_e_risconti"/>
      <sheetName val="immobiliz_"/>
      <sheetName val="Alim_S_P_1"/>
      <sheetName val="Alim_C_E_1"/>
      <sheetName val="Alim_S_P_2"/>
      <sheetName val="Schema_C_E_1"/>
      <sheetName val="Schema_S_P_1"/>
      <sheetName val="ratei_e_risconti1"/>
      <sheetName val="immobiliz_1"/>
      <sheetName val="Alim_S_P_3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Alim C.E."/>
      <sheetName val="Alim S.P."/>
      <sheetName val="Schema C.E."/>
      <sheetName val="Schema S.P."/>
      <sheetName val="ratei e risconti"/>
      <sheetName val="immobiliz."/>
      <sheetName val="fondi"/>
      <sheetName val="FABB_COPERT"/>
      <sheetName val="Alim S_P_"/>
      <sheetName val="Alim_C_E_"/>
      <sheetName val="Alim_S_P_"/>
      <sheetName val="Schema_C_E_"/>
      <sheetName val="Schema_S_P_"/>
      <sheetName val="ratei_e_risconti"/>
      <sheetName val="immobiliz_"/>
      <sheetName val="Alim_S_P_1"/>
      <sheetName val="Alim_C_E_1"/>
      <sheetName val="Alim_S_P_2"/>
      <sheetName val="Schema_C_E_1"/>
      <sheetName val="Schema_S_P_1"/>
      <sheetName val="ratei_e_risconti1"/>
      <sheetName val="immobiliz_1"/>
      <sheetName val="Alim_S_P_3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TOTALE COND.APPL. 2004"/>
      <sheetName val="COMPARA 2003-2004 (2)"/>
      <sheetName val="COMPARA 2003-2004"/>
      <sheetName val="A0-AnagrafeSan.-Cond.SISR-2004"/>
      <sheetName val="B0-Er.Serv.San.-dettaglio"/>
      <sheetName val="C0-Sist.Ammin.-Cond.SISR-2004"/>
      <sheetName val="D0-Scamb.Inform.-Cond.SISR-2004"/>
      <sheetName val="E0-Sist.Governo-Cond.SISR-2004"/>
      <sheetName val="Formule"/>
      <sheetName val="nuovi servizi"/>
      <sheetName val="TOTALE_COND_APPL__2004"/>
      <sheetName val="COMPARA_2003-2004_(2)"/>
      <sheetName val="COMPARA_2003-2004"/>
      <sheetName val="A0-AnagrafeSan_-Cond_SISR-2004"/>
      <sheetName val="B0-Er_Serv_San_-dettaglio"/>
      <sheetName val="C0-Sist_Ammin_-Cond_SISR-2004"/>
      <sheetName val="D0-Scamb_Inform_-Cond_SISR-2004"/>
      <sheetName val="E0-Sist_Governo-Cond_SISR-2004"/>
      <sheetName val="nuovi_servizi"/>
      <sheetName val="TOTALE_COND_APPL__20041"/>
      <sheetName val="COMPARA_2003-2004_(2)1"/>
      <sheetName val="COMPARA_2003-20041"/>
      <sheetName val="A0-AnagrafeSan_-Cond_SISR-20041"/>
      <sheetName val="B0-Er_Serv_San_-dettaglio1"/>
      <sheetName val="C0-Sist_Ammin_-Cond_SISR-20041"/>
      <sheetName val="D0-Scamb_Inform_-Cond_SISR-2001"/>
      <sheetName val="E0-Sist_Governo-Cond_SISR-20041"/>
      <sheetName val="nuovi_servizi1"/>
      <sheetName val="TOTALE_COND_APPL__20042"/>
      <sheetName val="COMPARA_2003-2004_(2)2"/>
      <sheetName val="COMPARA_2003-20042"/>
      <sheetName val="A0-AnagrafeSan_-Cond_SISR-20042"/>
      <sheetName val="B0-Er_Serv_San_-dettaglio2"/>
      <sheetName val="C0-Sist_Ammin_-Cond_SISR-20042"/>
      <sheetName val="D0-Scamb_Inform_-Cond_SISR-2002"/>
      <sheetName val="E0-Sist_Governo-Cond_SISR-20042"/>
      <sheetName val="nuovi_servizi2"/>
      <sheetName val="TOTALE_COND_APPL__20043"/>
      <sheetName val="COMPARA_2003-2004_(2)3"/>
      <sheetName val="COMPARA_2003-20043"/>
      <sheetName val="A0-AnagrafeSan_-Cond_SISR-20043"/>
      <sheetName val="B0-Er_Serv_San_-dettaglio3"/>
      <sheetName val="C0-Sist_Ammin_-Cond_SISR-20043"/>
      <sheetName val="D0-Scamb_Inform_-Cond_SISR-2003"/>
      <sheetName val="E0-Sist_Governo-Cond_SISR-20043"/>
      <sheetName val="nuovi_servizi3"/>
      <sheetName val="Alimentazione"/>
      <sheetName val="alim s.p."/>
      <sheetName val="Alim C.E."/>
      <sheetName val="Codifiche"/>
      <sheetName val="Alimentazione CE01"/>
      <sheetName val="mesi"/>
      <sheetName val="pazienti"/>
      <sheetName val="prestazioni"/>
      <sheetName val="stato"/>
      <sheetName val="riempimento campi"/>
      <sheetName val="BILANCIO DEL SSR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31">
          <cell r="W31">
            <v>0.1</v>
          </cell>
        </row>
        <row r="32">
          <cell r="W32">
            <v>65</v>
          </cell>
        </row>
      </sheetData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E0-Sist.Governo-Cond.SISR-2004"/>
      <sheetName val="E0-Cond.SISR-2004_Variazione"/>
      <sheetName val="E0-Cond.SISR-2004_Aziende"/>
      <sheetName val="E0-Cond.SISR-2004_ASS1"/>
      <sheetName val="E0-Cond.SISR-2004_ASS2"/>
      <sheetName val="E0-Cond.SISR-2004_ASS3"/>
      <sheetName val="E0-Cond.SISR-2004_ASS4"/>
      <sheetName val="E0-Cond.SISR-2004_ASS5"/>
      <sheetName val="E0-Cond.SISR-2004_ASS6"/>
      <sheetName val="E0-Cond.SISR-2004_AOTS"/>
      <sheetName val="E0-Cond.SISR-2004_AOUD"/>
      <sheetName val="E0-Cond.SISR-2004_AOPN"/>
      <sheetName val="E0-Cond.SISR-2004_BURLO"/>
      <sheetName val="E0-Cond.SISR-2004_CRO"/>
      <sheetName val="E0-Cond.SISR-2004_POL.UD"/>
      <sheetName val="E0-Cond.SISR-2004_AG.REG.SAN."/>
      <sheetName val="E0-Cond.SISR-2004_DIR.REG.SAN."/>
      <sheetName val="E0-Sist_Governo-Cond_SISR-2004"/>
      <sheetName val="E0-Cond_SISR-2004_Variazione"/>
      <sheetName val="E0-Cond_SISR-2004_Aziende"/>
      <sheetName val="E0-Cond_SISR-2004_ASS1"/>
      <sheetName val="E0-Cond_SISR-2004_ASS2"/>
      <sheetName val="E0-Cond_SISR-2004_ASS3"/>
      <sheetName val="E0-Cond_SISR-2004_ASS4"/>
      <sheetName val="E0-Cond_SISR-2004_ASS5"/>
      <sheetName val="E0-Cond_SISR-2004_ASS6"/>
      <sheetName val="E0-Cond_SISR-2004_AOTS"/>
      <sheetName val="E0-Cond_SISR-2004_AOUD"/>
      <sheetName val="E0-Cond_SISR-2004_AOPN"/>
      <sheetName val="E0-Cond_SISR-2004_BURLO"/>
      <sheetName val="E0-Cond_SISR-2004_CRO"/>
      <sheetName val="E0-Cond_SISR-2004_POL_UD"/>
      <sheetName val="E0-Cond_SISR-2004_AG_REG_SAN_"/>
      <sheetName val="E0-Cond_SISR-2004_DIR_REG_SAN_"/>
      <sheetName val="E0-Sist_Governo-Cond_SISR-20041"/>
      <sheetName val="E0-Cond_SISR-2004_Variazione1"/>
      <sheetName val="E0-Cond_SISR-2004_Aziende1"/>
      <sheetName val="E0-Cond_SISR-2004_ASS11"/>
      <sheetName val="E0-Cond_SISR-2004_ASS21"/>
      <sheetName val="E0-Cond_SISR-2004_ASS31"/>
      <sheetName val="E0-Cond_SISR-2004_ASS41"/>
      <sheetName val="E0-Cond_SISR-2004_ASS51"/>
      <sheetName val="E0-Cond_SISR-2004_ASS61"/>
      <sheetName val="E0-Cond_SISR-2004_AOTS1"/>
      <sheetName val="E0-Cond_SISR-2004_AOUD1"/>
      <sheetName val="E0-Cond_SISR-2004_AOPN1"/>
      <sheetName val="E0-Cond_SISR-2004_BURLO1"/>
      <sheetName val="E0-Cond_SISR-2004_CRO1"/>
      <sheetName val="E0-Cond_SISR-2004_POL_UD1"/>
      <sheetName val="E0-Cond_SISR-2004_AG_REG_SAN_1"/>
      <sheetName val="E0-Cond_SISR-2004_DIR_REG_SAN_1"/>
      <sheetName val="E0-Sist_Governo-Cond_SISR-20042"/>
      <sheetName val="E0-Cond_SISR-2004_Variazione2"/>
      <sheetName val="E0-Cond_SISR-2004_Aziende2"/>
      <sheetName val="E0-Cond_SISR-2004_ASS12"/>
      <sheetName val="E0-Cond_SISR-2004_ASS22"/>
      <sheetName val="E0-Cond_SISR-2004_ASS32"/>
      <sheetName val="E0-Cond_SISR-2004_ASS42"/>
      <sheetName val="E0-Cond_SISR-2004_ASS52"/>
      <sheetName val="E0-Cond_SISR-2004_ASS62"/>
      <sheetName val="E0-Cond_SISR-2004_AOTS2"/>
      <sheetName val="E0-Cond_SISR-2004_AOUD2"/>
      <sheetName val="E0-Cond_SISR-2004_AOPN2"/>
      <sheetName val="E0-Cond_SISR-2004_BURLO2"/>
      <sheetName val="E0-Cond_SISR-2004_CRO2"/>
      <sheetName val="E0-Cond_SISR-2004_POL_UD2"/>
      <sheetName val="E0-Cond_SISR-2004_AG_REG_SAN_2"/>
      <sheetName val="E0-Cond_SISR-2004_DIR_REG_SAN_2"/>
      <sheetName val="E0-Sist_Governo-Cond_SISR-20043"/>
      <sheetName val="E0-Cond_SISR-2004_Variazione3"/>
      <sheetName val="E0-Cond_SISR-2004_Aziende3"/>
      <sheetName val="E0-Cond_SISR-2004_ASS13"/>
      <sheetName val="E0-Cond_SISR-2004_ASS23"/>
      <sheetName val="E0-Cond_SISR-2004_ASS33"/>
      <sheetName val="E0-Cond_SISR-2004_ASS43"/>
      <sheetName val="E0-Cond_SISR-2004_ASS53"/>
      <sheetName val="E0-Cond_SISR-2004_ASS63"/>
      <sheetName val="E0-Cond_SISR-2004_AOTS3"/>
      <sheetName val="E0-Cond_SISR-2004_AOUD3"/>
      <sheetName val="E0-Cond_SISR-2004_AOPN3"/>
      <sheetName val="E0-Cond_SISR-2004_BURLO3"/>
      <sheetName val="E0-Cond_SISR-2004_CRO3"/>
      <sheetName val="E0-Cond_SISR-2004_POL_UD3"/>
      <sheetName val="E0-Cond_SISR-2004_AG_REG_SAN_3"/>
      <sheetName val="E0-Cond_SISR-2004_DIR_REG_SAN_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Alim_C_E_1"/>
      <sheetName val="Alim_S_P_2"/>
      <sheetName val="Schema_C_E_1"/>
      <sheetName val="Schema_S_P_1"/>
      <sheetName val="FABB_COPERT"/>
      <sheetName val="ratei_e_risconti1"/>
      <sheetName val="immobiliz_1"/>
      <sheetName val="fondi"/>
      <sheetName val="patrim_netto1"/>
      <sheetName val="Alimentazione"/>
      <sheetName val="Fisse_Pers_SSR1"/>
      <sheetName val="Riepilogo"/>
      <sheetName val="C_E__preventivo1"/>
      <sheetName val="Contr_Reg_1"/>
      <sheetName val="Tabelle_DRG-Amb_1"/>
      <sheetName val="Sociale"/>
      <sheetName val="BudgetTes_1"/>
      <sheetName val="Contr_privati-Org_-Rev_1"/>
      <sheetName val="RSA"/>
      <sheetName val="Alim_SSC1"/>
      <sheetName val="Fin_integr_1"/>
      <sheetName val="Diff_Stima-Chius_1"/>
      <sheetName val="C_E__1"/>
      <sheetName val="rimanenze"/>
      <sheetName val="Fondi_Inc_Access_Posiz_1"/>
      <sheetName val="accantonamenti"/>
      <sheetName val="Fiananz_20021"/>
      <sheetName val="Personale"/>
      <sheetName val="Contributi"/>
      <sheetName val="DRG-AMB_reg1"/>
      <sheetName val="immob_1"/>
      <sheetName val="Budget_Tesoreria1"/>
      <sheetName val="Tabelle"/>
      <sheetName val="Deb_vs_forn_1"/>
      <sheetName val="Perdita"/>
      <sheetName val="Alim_S_P_3"/>
      <sheetName val="Alim_C_E_"/>
      <sheetName val="Alim_S_P_"/>
      <sheetName val="Schema_C_E_"/>
      <sheetName val="Schema_S_P_"/>
      <sheetName val="ratei_e_risconti"/>
      <sheetName val="immobiliz_"/>
      <sheetName val="patrim_netto"/>
      <sheetName val="Fisse_Pers_SSR"/>
      <sheetName val="C_E__preventivo"/>
      <sheetName val="Contr_Reg_"/>
      <sheetName val="Tabelle_DRG-Amb_"/>
      <sheetName val="BudgetTes_"/>
      <sheetName val="Contr_privati-Org_-Rev_"/>
      <sheetName val="Alim_SSC"/>
      <sheetName val="Fin_integr_"/>
      <sheetName val="Diff_Stima-Chius_"/>
      <sheetName val="C_E__"/>
      <sheetName val="Fondi_Inc_Access_Posiz_"/>
      <sheetName val="Fiananz_2002"/>
      <sheetName val="DRG-AMB_reg"/>
      <sheetName val="immob_"/>
      <sheetName val="Budget_Tesoreria"/>
      <sheetName val="Deb_vs_forn_"/>
      <sheetName val="Alim_S_P_1"/>
      <sheetName val="Alim_C_E_2"/>
      <sheetName val="Alim_S_P_4"/>
      <sheetName val="Schema_C_E_2"/>
      <sheetName val="Schema_S_P_2"/>
      <sheetName val="ratei_e_risconti2"/>
      <sheetName val="immobiliz_2"/>
      <sheetName val="patrim_netto2"/>
      <sheetName val="Fisse_Pers_SSR2"/>
      <sheetName val="C_E__preventivo2"/>
      <sheetName val="Contr_Reg_2"/>
      <sheetName val="Tabelle_DRG-Amb_2"/>
      <sheetName val="BudgetTes_2"/>
      <sheetName val="Contr_privati-Org_-Rev_2"/>
      <sheetName val="Alim_SSC2"/>
      <sheetName val="Fin_integr_2"/>
      <sheetName val="Diff_Stima-Chius_2"/>
      <sheetName val="C_E__2"/>
      <sheetName val="Fondi_Inc_Access_Posiz_2"/>
      <sheetName val="Fiananz_20022"/>
      <sheetName val="DRG-AMB_reg2"/>
      <sheetName val="immob_2"/>
      <sheetName val="Budget_Tesoreria2"/>
      <sheetName val="Deb_vs_forn_2"/>
      <sheetName val="Alim_S_P_5"/>
      <sheetName val="Alim C.E."/>
      <sheetName val="Alim S.P."/>
      <sheetName val="Schema C.E."/>
      <sheetName val="Schema S.P."/>
      <sheetName val="ratei e risconti"/>
      <sheetName val="immobiliz."/>
      <sheetName val="patrim.netto"/>
      <sheetName val="Fisse Pers.SSR"/>
      <sheetName val="C.E. preventivo"/>
      <sheetName val="Contr.Reg."/>
      <sheetName val="Tabelle DRG-Amb."/>
      <sheetName val="BudgetTes."/>
      <sheetName val="Contr.privati-Org.-Rev."/>
      <sheetName val="Alim.SSC"/>
      <sheetName val="Fin.integr."/>
      <sheetName val="Diff.Stima-Chius."/>
      <sheetName val="C.E. "/>
      <sheetName val="Fondi Inc.Access.Posiz."/>
      <sheetName val="Fiananz.2002"/>
      <sheetName val="DRG-AMB.reg"/>
      <sheetName val="immob."/>
      <sheetName val="Budget Tesoreria"/>
      <sheetName val="Deb vs forn."/>
      <sheetName val="Alim S_P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Consolidato 1999"/>
      <sheetName val="BILANCIO DEL SSR"/>
      <sheetName val="RICOVERI INFRAGRUPPO"/>
      <sheetName val="PREST. AMBULAT.  INFRAGRUPPO"/>
      <sheetName val="nuovi tetti ricoveroASS1 AO TS"/>
      <sheetName val="quote non rip. e integr."/>
      <sheetName val="nuovi tetti ricovero"/>
      <sheetName val="nuovi tetti ricovero (2)"/>
      <sheetName val="nuovi tetti ambulatoriale"/>
      <sheetName val="nuovi tetti ambulatoriale (2)"/>
      <sheetName val="rettifiche di eliminaz.'99"/>
      <sheetName val="variazioni '99"/>
      <sheetName val="PREST. AMM&amp;GEST INFRAGRUPPO"/>
      <sheetName val="CONSULENZE"/>
      <sheetName val="PERSONALE COM."/>
      <sheetName val="ALTRE VOCI"/>
      <sheetName val="MOBILITA' EXTRAREGIONALE"/>
      <sheetName val="RICONCILIAZ."/>
      <sheetName val="CONTRIB. REGIONALI"/>
      <sheetName val="erogazioni REGIONALI"/>
      <sheetName val="erogazione mobiltà calcoli"/>
      <sheetName val="erogazione mobilità prospetto"/>
      <sheetName val="PROTOCOLLI"/>
      <sheetName val="ASS1"/>
      <sheetName val="ASS2"/>
      <sheetName val="ASS3"/>
      <sheetName val="ASS4"/>
      <sheetName val="ASS5"/>
      <sheetName val="ASS6"/>
      <sheetName val="AOUD"/>
      <sheetName val="AOPN"/>
      <sheetName val="AOTS"/>
      <sheetName val="ARS"/>
      <sheetName val="Foglio1"/>
      <sheetName val="Consolidato_19991"/>
      <sheetName val="BILANCIO_DEL_SSR1"/>
      <sheetName val="RICOVERI_INFRAGRUPPO1"/>
      <sheetName val="PREST__AMBULAT___INFRAGRUPPO1"/>
      <sheetName val="nuovi_tetti_ricoveroASS1_AO_TS1"/>
      <sheetName val="quote_non_rip__e_integr_1"/>
      <sheetName val="nuovi_tetti_ricovero1"/>
      <sheetName val="nuovi_tetti_ricovero_(2)1"/>
      <sheetName val="nuovi_tetti_ambulatoriale1"/>
      <sheetName val="nuovi_tetti_ambulatoriale_(2)1"/>
      <sheetName val="rettifiche_di_eliminaz_'991"/>
      <sheetName val="variazioni_'991"/>
      <sheetName val="PREST__AMM&amp;GEST_INFRAGRUPPO1"/>
      <sheetName val="PERSONALE_COM_1"/>
      <sheetName val="ALTRE_VOCI1"/>
      <sheetName val="MOBILITA'_EXTRAREGIONALE1"/>
      <sheetName val="RICONCILIAZ_1"/>
      <sheetName val="CONTRIB__REGIONALI1"/>
      <sheetName val="erogazioni_REGIONALI1"/>
      <sheetName val="erogazione_mobiltà_calcoli1"/>
      <sheetName val="erogazione_mobilità_prospetto1"/>
      <sheetName val="Consolidato_1999"/>
      <sheetName val="BILANCIO_DEL_SSR"/>
      <sheetName val="RICOVERI_INFRAGRUPPO"/>
      <sheetName val="PREST__AMBULAT___INFRAGRUPPO"/>
      <sheetName val="nuovi_tetti_ricoveroASS1_AO_TS"/>
      <sheetName val="quote_non_rip__e_integr_"/>
      <sheetName val="nuovi_tetti_ricovero"/>
      <sheetName val="nuovi_tetti_ricovero_(2)"/>
      <sheetName val="nuovi_tetti_ambulatoriale"/>
      <sheetName val="nuovi_tetti_ambulatoriale_(2)"/>
      <sheetName val="rettifiche_di_eliminaz_'99"/>
      <sheetName val="variazioni_'99"/>
      <sheetName val="PREST__AMM&amp;GEST_INFRAGRUPPO"/>
      <sheetName val="PERSONALE_COM_"/>
      <sheetName val="ALTRE_VOCI"/>
      <sheetName val="MOBILITA'_EXTRAREGIONALE"/>
      <sheetName val="RICONCILIAZ_"/>
      <sheetName val="CONTRIB__REGIONALI"/>
      <sheetName val="erogazioni_REGIONALI"/>
      <sheetName val="erogazione_mobiltà_calcoli"/>
      <sheetName val="erogazione_mobilità_prospetto"/>
      <sheetName val="Consolidato_19992"/>
      <sheetName val="BILANCIO_DEL_SSR2"/>
      <sheetName val="RICOVERI_INFRAGRUPPO2"/>
      <sheetName val="PREST__AMBULAT___INFRAGRUPPO2"/>
      <sheetName val="nuovi_tetti_ricoveroASS1_AO_TS2"/>
      <sheetName val="quote_non_rip__e_integr_2"/>
      <sheetName val="nuovi_tetti_ricovero2"/>
      <sheetName val="nuovi_tetti_ricovero_(2)2"/>
      <sheetName val="nuovi_tetti_ambulatoriale2"/>
      <sheetName val="nuovi_tetti_ambulatoriale_(2)2"/>
      <sheetName val="rettifiche_di_eliminaz_'992"/>
      <sheetName val="variazioni_'992"/>
      <sheetName val="PREST__AMM&amp;GEST_INFRAGRUPPO2"/>
      <sheetName val="PERSONALE_COM_2"/>
      <sheetName val="ALTRE_VOCI2"/>
      <sheetName val="MOBILITA'_EXTRAREGIONALE2"/>
      <sheetName val="RICONCILIAZ_2"/>
      <sheetName val="CONTRIB__REGIONALI2"/>
      <sheetName val="erogazioni_REGIONALI2"/>
      <sheetName val="erogazione_mobiltà_calcoli2"/>
      <sheetName val="erogazione_mobilità_prospetto2"/>
      <sheetName val="Consolidato_19993"/>
      <sheetName val="BILANCIO_DEL_SSR3"/>
      <sheetName val="RICOVERI_INFRAGRUPPO3"/>
      <sheetName val="PREST__AMBULAT___INFRAGRUPPO3"/>
      <sheetName val="nuovi_tetti_ricoveroASS1_AO_TS3"/>
      <sheetName val="quote_non_rip__e_integr_3"/>
      <sheetName val="nuovi_tetti_ricovero3"/>
      <sheetName val="nuovi_tetti_ricovero_(2)3"/>
      <sheetName val="nuovi_tetti_ambulatoriale3"/>
      <sheetName val="nuovi_tetti_ambulatoriale_(2)3"/>
      <sheetName val="rettifiche_di_eliminaz_'993"/>
      <sheetName val="variazioni_'993"/>
      <sheetName val="PREST__AMM&amp;GEST_INFRAGRUPPO3"/>
      <sheetName val="PERSONALE_COM_3"/>
      <sheetName val="ALTRE_VOCI3"/>
      <sheetName val="MOBILITA'_EXTRAREGIONALE3"/>
      <sheetName val="RICONCILIAZ_3"/>
      <sheetName val="CONTRIB__REGIONALI3"/>
      <sheetName val="erogazioni_REGIONALI3"/>
      <sheetName val="erogazione_mobiltà_calcoli3"/>
      <sheetName val="erogazione_mobilità_prospetto3"/>
      <sheetName val="Alimentazione"/>
      <sheetName val="Consolidato_19994"/>
      <sheetName val="BILANCIO_DEL_SSR4"/>
      <sheetName val="RICOVERI_INFRAGRUPPO4"/>
      <sheetName val="PREST__AMBULAT___INFRAGRUPPO4"/>
      <sheetName val="nuovi_tetti_ricoveroASS1_AO_TS4"/>
      <sheetName val="quote_non_rip__e_integr_4"/>
      <sheetName val="nuovi_tetti_ricovero4"/>
      <sheetName val="nuovi_tetti_ricovero_(2)4"/>
      <sheetName val="nuovi_tetti_ambulatoriale4"/>
      <sheetName val="nuovi_tetti_ambulatoriale_(2)4"/>
      <sheetName val="rettifiche_di_eliminaz_'994"/>
      <sheetName val="variazioni_'994"/>
      <sheetName val="PREST__AMM&amp;GEST_INFRAGRUPPO4"/>
      <sheetName val="PERSONALE_COM_4"/>
      <sheetName val="ALTRE_VOCI4"/>
      <sheetName val="MOBILITA'_EXTRAREGIONALE4"/>
      <sheetName val="RICONCILIAZ_4"/>
      <sheetName val="CONTRIB__REGIONALI4"/>
      <sheetName val="erogazioni_REGIONALI4"/>
      <sheetName val="erogazione_mobiltà_calcoli4"/>
      <sheetName val="erogazione_mobilità_prospetto4"/>
      <sheetName val="Consolidato_19995"/>
      <sheetName val="BILANCIO_DEL_SSR5"/>
      <sheetName val="RICOVERI_INFRAGRUPPO5"/>
      <sheetName val="PREST__AMBULAT___INFRAGRUPPO5"/>
      <sheetName val="nuovi_tetti_ricoveroASS1_AO_TS5"/>
      <sheetName val="quote_non_rip__e_integr_5"/>
      <sheetName val="nuovi_tetti_ricovero5"/>
      <sheetName val="nuovi_tetti_ricovero_(2)5"/>
      <sheetName val="nuovi_tetti_ambulatoriale5"/>
      <sheetName val="nuovi_tetti_ambulatoriale_(2)5"/>
      <sheetName val="rettifiche_di_eliminaz_'995"/>
      <sheetName val="variazioni_'995"/>
      <sheetName val="PREST__AMM&amp;GEST_INFRAGRUPPO5"/>
      <sheetName val="PERSONALE_COM_5"/>
      <sheetName val="ALTRE_VOCI5"/>
      <sheetName val="MOBILITA'_EXTRAREGIONALE5"/>
      <sheetName val="RICONCILIAZ_5"/>
      <sheetName val="CONTRIB__REGIONALI5"/>
      <sheetName val="erogazioni_REGIONALI5"/>
      <sheetName val="erogazione_mobiltà_calcoli5"/>
      <sheetName val="erogazione_mobilità_prospetto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1">
          <cell r="B1" t="str">
            <v>Conto economico preventivo  A.O. "Ospedali Riuniti di Trieste"</v>
          </cell>
        </row>
        <row r="3">
          <cell r="C3" t="str">
            <v>STIMA ESERCIZIO  IN CHIUSURA 1998</v>
          </cell>
          <cell r="D3" t="str">
            <v>BUDGET 1999</v>
          </cell>
        </row>
        <row r="5">
          <cell r="A5" t="str">
            <v>A)</v>
          </cell>
          <cell r="B5" t="str">
            <v>VALORE DELLA PRODUZIONE</v>
          </cell>
        </row>
        <row r="7">
          <cell r="A7">
            <v>1</v>
          </cell>
          <cell r="B7" t="str">
            <v>Contributi d'esercizio</v>
          </cell>
        </row>
        <row r="8">
          <cell r="B8" t="str">
            <v xml:space="preserve">   a) Contributi dalla Regione</v>
          </cell>
          <cell r="C8">
            <v>77830000000</v>
          </cell>
          <cell r="D8">
            <v>69536000000</v>
          </cell>
        </row>
        <row r="9">
          <cell r="B9" t="str">
            <v>contributi finalizzati</v>
          </cell>
          <cell r="D9">
            <v>3745000000</v>
          </cell>
        </row>
        <row r="10">
          <cell r="B10" t="str">
            <v xml:space="preserve">   b) Altri contributi</v>
          </cell>
          <cell r="C10">
            <v>0</v>
          </cell>
          <cell r="D10">
            <v>0</v>
          </cell>
        </row>
        <row r="11">
          <cell r="A11">
            <v>2</v>
          </cell>
          <cell r="B11" t="str">
            <v>Ricavi per prestazioni ad aziende del SSN</v>
          </cell>
          <cell r="C11">
            <v>0</v>
          </cell>
          <cell r="D11">
            <v>0</v>
          </cell>
        </row>
        <row r="12">
          <cell r="B12" t="str">
            <v xml:space="preserve">   a) Prestazioni in regime di ricovero</v>
          </cell>
          <cell r="C12">
            <v>174000000000</v>
          </cell>
          <cell r="D12">
            <v>175716000000</v>
          </cell>
        </row>
        <row r="13">
          <cell r="B13" t="str">
            <v xml:space="preserve">   b) Prestazioni ambulatoriali e diagnostiche</v>
          </cell>
          <cell r="C13">
            <v>18770000000</v>
          </cell>
          <cell r="D13">
            <v>22079000000</v>
          </cell>
        </row>
        <row r="14">
          <cell r="B14" t="str">
            <v xml:space="preserve">   c)  Altre prestazioni</v>
          </cell>
          <cell r="C14">
            <v>7400000000</v>
          </cell>
          <cell r="D14">
            <v>9270000000</v>
          </cell>
        </row>
        <row r="15">
          <cell r="A15">
            <v>3</v>
          </cell>
          <cell r="B15" t="str">
            <v xml:space="preserve">Ricavi per altre prestazioni </v>
          </cell>
          <cell r="C15">
            <v>0</v>
          </cell>
          <cell r="D15">
            <v>0</v>
          </cell>
        </row>
        <row r="16">
          <cell r="B16" t="str">
            <v xml:space="preserve">   a) Compartecipazione alla spesa per prestazioni sanitarie</v>
          </cell>
          <cell r="C16">
            <v>6000000000</v>
          </cell>
          <cell r="D16">
            <v>6158000000</v>
          </cell>
        </row>
        <row r="17">
          <cell r="B17" t="str">
            <v xml:space="preserve">   b) Concorsi, recuperi, rimborsi per attività tipiche</v>
          </cell>
          <cell r="C17">
            <v>980000000</v>
          </cell>
          <cell r="D17">
            <v>1100000000</v>
          </cell>
        </row>
        <row r="18">
          <cell r="B18" t="str">
            <v xml:space="preserve">   c) Altri ricavi propri operativi</v>
          </cell>
          <cell r="C18">
            <v>4500000000</v>
          </cell>
          <cell r="D18">
            <v>4790000000</v>
          </cell>
        </row>
        <row r="19">
          <cell r="B19" t="str">
            <v xml:space="preserve">   d) Altri ricavi propri non operativi</v>
          </cell>
          <cell r="C19">
            <v>398000000</v>
          </cell>
          <cell r="D19">
            <v>650000000</v>
          </cell>
        </row>
        <row r="20">
          <cell r="A20">
            <v>4</v>
          </cell>
          <cell r="B20" t="str">
            <v>Costi capitalizzati</v>
          </cell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2">
          <cell r="B22" t="str">
            <v xml:space="preserve">TOTALE VALORE DELLA PRODUZIONE </v>
          </cell>
          <cell r="C22">
            <v>289878000000</v>
          </cell>
          <cell r="D22">
            <v>293044000000</v>
          </cell>
        </row>
        <row r="23">
          <cell r="C23">
            <v>0</v>
          </cell>
          <cell r="D23">
            <v>0</v>
          </cell>
        </row>
        <row r="24">
          <cell r="A24" t="str">
            <v>B)</v>
          </cell>
          <cell r="B24" t="str">
            <v>COSTI DELLA PRODUZIONE</v>
          </cell>
          <cell r="C24">
            <v>0</v>
          </cell>
          <cell r="D24">
            <v>0</v>
          </cell>
        </row>
        <row r="25">
          <cell r="C25">
            <v>0</v>
          </cell>
          <cell r="D25">
            <v>0</v>
          </cell>
        </row>
        <row r="26">
          <cell r="A26">
            <v>1</v>
          </cell>
          <cell r="B26" t="str">
            <v>Acquisti di beni</v>
          </cell>
          <cell r="C26">
            <v>0</v>
          </cell>
        </row>
        <row r="27">
          <cell r="B27" t="str">
            <v xml:space="preserve">   a) Sanitari</v>
          </cell>
          <cell r="C27">
            <v>-44500000000</v>
          </cell>
          <cell r="D27">
            <v>-44400000000</v>
          </cell>
        </row>
        <row r="28">
          <cell r="B28" t="str">
            <v xml:space="preserve">   b) Non sanitari</v>
          </cell>
          <cell r="C28">
            <v>-5000000000</v>
          </cell>
          <cell r="D28">
            <v>-2000000000</v>
          </cell>
        </row>
        <row r="29">
          <cell r="A29">
            <v>2</v>
          </cell>
          <cell r="B29" t="str">
            <v>Acquisti di servizi</v>
          </cell>
        </row>
        <row r="30">
          <cell r="B30" t="str">
            <v xml:space="preserve">   a) Prestazioni in regime di ricovero</v>
          </cell>
          <cell r="C30">
            <v>0</v>
          </cell>
          <cell r="D30">
            <v>0</v>
          </cell>
        </row>
        <row r="31">
          <cell r="B31" t="str">
            <v xml:space="preserve">   b) Prestazioni ambulatoriali e diagnostiche</v>
          </cell>
          <cell r="C31">
            <v>0</v>
          </cell>
          <cell r="D31">
            <v>0</v>
          </cell>
        </row>
        <row r="32">
          <cell r="B32" t="str">
            <v xml:space="preserve">   c) Farmaceutica</v>
          </cell>
          <cell r="C32">
            <v>0</v>
          </cell>
          <cell r="D32">
            <v>0</v>
          </cell>
        </row>
        <row r="33">
          <cell r="B33" t="str">
            <v xml:space="preserve">   d) Medicina di base</v>
          </cell>
          <cell r="C33">
            <v>0</v>
          </cell>
          <cell r="D33">
            <v>0</v>
          </cell>
        </row>
        <row r="34">
          <cell r="B34" t="str">
            <v xml:space="preserve">   e) Altre convenzioni</v>
          </cell>
          <cell r="C34">
            <v>-6000000</v>
          </cell>
          <cell r="D34">
            <v>-6000000</v>
          </cell>
        </row>
        <row r="35">
          <cell r="B35" t="str">
            <v xml:space="preserve">   f) Servizi appaltati</v>
          </cell>
          <cell r="C35">
            <v>-28520000000</v>
          </cell>
          <cell r="D35">
            <v>-29189000000</v>
          </cell>
        </row>
        <row r="36">
          <cell r="B36" t="str">
            <v xml:space="preserve">   g) Manutenzioni</v>
          </cell>
          <cell r="C36">
            <v>-7800000000</v>
          </cell>
          <cell r="D36">
            <v>-8400000000</v>
          </cell>
        </row>
        <row r="37">
          <cell r="B37" t="str">
            <v xml:space="preserve">   h) Utenze</v>
          </cell>
          <cell r="C37">
            <v>-5000000000</v>
          </cell>
          <cell r="D37">
            <v>-4750000000</v>
          </cell>
        </row>
        <row r="38">
          <cell r="B38" t="str">
            <v xml:space="preserve">   i) Rimborsi-assegni, contributi e altri servizi</v>
          </cell>
          <cell r="C38">
            <v>-8000000</v>
          </cell>
          <cell r="D38">
            <v>-9000000</v>
          </cell>
        </row>
        <row r="39">
          <cell r="A39">
            <v>3</v>
          </cell>
          <cell r="B39" t="str">
            <v>Godimento di beni di terzi</v>
          </cell>
          <cell r="C39">
            <v>-850000000</v>
          </cell>
          <cell r="D39">
            <v>-740000000</v>
          </cell>
        </row>
        <row r="40">
          <cell r="A40">
            <v>4</v>
          </cell>
          <cell r="B40" t="str">
            <v>Costi del personale</v>
          </cell>
        </row>
        <row r="41">
          <cell r="B41" t="str">
            <v xml:space="preserve">   a) Personale sanitario</v>
          </cell>
          <cell r="C41">
            <v>-195900000000</v>
          </cell>
          <cell r="D41">
            <v>-148323000000</v>
          </cell>
        </row>
        <row r="42">
          <cell r="B42" t="str">
            <v xml:space="preserve">   b) Personale professionale</v>
          </cell>
          <cell r="C42">
            <v>0</v>
          </cell>
          <cell r="D42">
            <v>-783000000</v>
          </cell>
        </row>
        <row r="43">
          <cell r="B43" t="str">
            <v xml:space="preserve">   c) Personale tecnico</v>
          </cell>
          <cell r="C43">
            <v>0</v>
          </cell>
          <cell r="D43">
            <v>-36137000000</v>
          </cell>
        </row>
        <row r="44">
          <cell r="B44" t="str">
            <v xml:space="preserve">   d) Personale amministrativo</v>
          </cell>
          <cell r="C44">
            <v>0</v>
          </cell>
          <cell r="D44">
            <v>-10879000000</v>
          </cell>
        </row>
        <row r="45">
          <cell r="B45" t="str">
            <v xml:space="preserve">   e) Altri costi del personale</v>
          </cell>
          <cell r="C45">
            <v>0</v>
          </cell>
          <cell r="D45">
            <v>-1278000000</v>
          </cell>
        </row>
        <row r="46">
          <cell r="A46">
            <v>5</v>
          </cell>
          <cell r="B46" t="str">
            <v>Costi generali ed oneri diversi di gestione</v>
          </cell>
          <cell r="C46">
            <v>-2800000000</v>
          </cell>
          <cell r="D46">
            <v>-2550000000</v>
          </cell>
        </row>
        <row r="47">
          <cell r="A47">
            <v>6</v>
          </cell>
          <cell r="B47" t="str">
            <v>Ammortamenti e svalutazioni</v>
          </cell>
        </row>
        <row r="48">
          <cell r="B48" t="str">
            <v xml:space="preserve">   a) Ammortamento delle immobilizzazioni immateriali</v>
          </cell>
          <cell r="C48">
            <v>0</v>
          </cell>
          <cell r="D48">
            <v>0</v>
          </cell>
        </row>
        <row r="49">
          <cell r="B49" t="str">
            <v xml:space="preserve">   b) Ammortamento delle immobilizzazioni materiali</v>
          </cell>
          <cell r="C49">
            <v>0</v>
          </cell>
          <cell r="D49">
            <v>0</v>
          </cell>
        </row>
        <row r="50">
          <cell r="B50" t="str">
            <v xml:space="preserve">   c) Altre svalutazioni delle immobilizzazioni</v>
          </cell>
          <cell r="C50">
            <v>0</v>
          </cell>
          <cell r="D50">
            <v>0</v>
          </cell>
        </row>
        <row r="51">
          <cell r="B51" t="str">
            <v xml:space="preserve">   d) Svalutazione dei crediti e delle disponibilità liquide</v>
          </cell>
          <cell r="C51">
            <v>0</v>
          </cell>
          <cell r="D51">
            <v>0</v>
          </cell>
        </row>
        <row r="52">
          <cell r="A52">
            <v>7</v>
          </cell>
          <cell r="B52" t="str">
            <v>Variazione delle rimanenze</v>
          </cell>
          <cell r="C52">
            <v>0</v>
          </cell>
          <cell r="D52">
            <v>0</v>
          </cell>
        </row>
        <row r="53">
          <cell r="A53">
            <v>8</v>
          </cell>
          <cell r="B53" t="str">
            <v>Accantonamenti per rischi</v>
          </cell>
          <cell r="C53">
            <v>-3300000000</v>
          </cell>
          <cell r="D53">
            <v>-3600000000</v>
          </cell>
        </row>
        <row r="54">
          <cell r="A54">
            <v>9</v>
          </cell>
          <cell r="B54" t="str">
            <v>Altri accantonamenti</v>
          </cell>
          <cell r="C54">
            <v>0</v>
          </cell>
          <cell r="D54">
            <v>0</v>
          </cell>
        </row>
        <row r="55">
          <cell r="C55">
            <v>0</v>
          </cell>
          <cell r="D55">
            <v>0</v>
          </cell>
        </row>
        <row r="56">
          <cell r="B56" t="str">
            <v xml:space="preserve">TOTALE COSTI DELLA PRODUZIONE </v>
          </cell>
          <cell r="C56">
            <v>-293684000000</v>
          </cell>
          <cell r="D56">
            <v>-293044000000</v>
          </cell>
        </row>
        <row r="58">
          <cell r="B58" t="str">
            <v>DIFFERENZA TRA VALORE E COSTI DELLA PRODUZ.</v>
          </cell>
          <cell r="C58">
            <v>-3806000000</v>
          </cell>
          <cell r="D58">
            <v>0</v>
          </cell>
        </row>
        <row r="60">
          <cell r="A60" t="str">
            <v>C)</v>
          </cell>
          <cell r="B60" t="str">
            <v>PROVENTI E ONERI FINANZIARI</v>
          </cell>
        </row>
        <row r="62">
          <cell r="A62">
            <v>1</v>
          </cell>
          <cell r="B62" t="str">
            <v>Proventi</v>
          </cell>
          <cell r="C62">
            <v>0</v>
          </cell>
          <cell r="D62">
            <v>0</v>
          </cell>
        </row>
        <row r="63">
          <cell r="A63">
            <v>2</v>
          </cell>
          <cell r="B63" t="str">
            <v>Oneri</v>
          </cell>
          <cell r="C63">
            <v>-150000000</v>
          </cell>
          <cell r="D63">
            <v>0</v>
          </cell>
        </row>
        <row r="65">
          <cell r="B65" t="str">
            <v>TOTALE PROVENTI E ONERI FINANZIARI</v>
          </cell>
          <cell r="C65">
            <v>-150000000</v>
          </cell>
          <cell r="D65">
            <v>0</v>
          </cell>
        </row>
        <row r="68">
          <cell r="B68" t="str">
            <v>TOTALE PARTITE STRAORDINARIE</v>
          </cell>
        </row>
        <row r="70">
          <cell r="B70" t="str">
            <v xml:space="preserve">RISULTATO PRIMA DELLE IMPOSTE </v>
          </cell>
          <cell r="C70">
            <v>-3956000000</v>
          </cell>
          <cell r="D70">
            <v>0</v>
          </cell>
        </row>
        <row r="71">
          <cell r="C71">
            <v>0</v>
          </cell>
          <cell r="D71">
            <v>0</v>
          </cell>
        </row>
        <row r="72">
          <cell r="B72" t="str">
            <v>Imposte sul reddito dell'esercizio</v>
          </cell>
          <cell r="C72">
            <v>0</v>
          </cell>
          <cell r="D72">
            <v>0</v>
          </cell>
        </row>
        <row r="73">
          <cell r="C73">
            <v>0</v>
          </cell>
          <cell r="D73">
            <v>0</v>
          </cell>
        </row>
        <row r="74">
          <cell r="C74">
            <v>0</v>
          </cell>
          <cell r="D74">
            <v>0</v>
          </cell>
        </row>
        <row r="75">
          <cell r="B75" t="str">
            <v>UTILE (PERDITA) DELL'ESERCIZIO</v>
          </cell>
          <cell r="C75">
            <v>-3956000000</v>
          </cell>
          <cell r="D75">
            <v>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Consolidato 1999"/>
      <sheetName val="BILANCIO DEL SSR"/>
      <sheetName val="RICOVERI INFRAGRUPPO"/>
      <sheetName val="PREST. AMBULAT.  INFRAGRUPPO"/>
      <sheetName val="nuovi tetti ricoveroASS1 AO TS"/>
      <sheetName val="quote non rip. e integr."/>
      <sheetName val="nuovi tetti ricovero"/>
      <sheetName val="nuovi tetti ricovero (2)"/>
      <sheetName val="nuovi tetti ambulatoriale"/>
      <sheetName val="nuovi tetti ambulatoriale (2)"/>
      <sheetName val="rettifiche di eliminaz.'99"/>
      <sheetName val="variazioni '99"/>
      <sheetName val="PREST. AMM&amp;GEST INFRAGRUPPO"/>
      <sheetName val="CONSULENZE"/>
      <sheetName val="PERSONALE COM."/>
      <sheetName val="ALTRE VOCI"/>
      <sheetName val="MOBILITA' EXTRAREGIONALE"/>
      <sheetName val="RICONCILIAZ."/>
      <sheetName val="CONTRIB. REGIONALI"/>
      <sheetName val="erogazioni REGIONALI"/>
      <sheetName val="erogazione mobiltà calcoli"/>
      <sheetName val="erogazione mobilità prospetto"/>
      <sheetName val="PROTOCOLLI"/>
      <sheetName val="ASS1"/>
      <sheetName val="ASS2"/>
      <sheetName val="ASS3"/>
      <sheetName val="ASS4"/>
      <sheetName val="ASS5"/>
      <sheetName val="ASS6"/>
      <sheetName val="AOUD"/>
      <sheetName val="AOPN"/>
      <sheetName val="AOTS"/>
      <sheetName val="ARS"/>
      <sheetName val="Foglio1"/>
      <sheetName val="Consolidato_1999"/>
      <sheetName val="BILANCIO_DEL_SSR"/>
      <sheetName val="RICOVERI_INFRAGRUPPO"/>
      <sheetName val="PREST__AMBULAT___INFRAGRUPPO"/>
      <sheetName val="nuovi_tetti_ricoveroASS1_AO_TS"/>
      <sheetName val="quote_non_rip__e_integr_"/>
      <sheetName val="nuovi_tetti_ricovero"/>
      <sheetName val="nuovi_tetti_ricovero_(2)"/>
      <sheetName val="nuovi_tetti_ambulatoriale"/>
      <sheetName val="nuovi_tetti_ambulatoriale_(2)"/>
      <sheetName val="rettifiche_di_eliminaz_'99"/>
      <sheetName val="variazioni_'99"/>
      <sheetName val="PREST__AMM&amp;GEST_INFRAGRUPPO"/>
      <sheetName val="PERSONALE_COM_"/>
      <sheetName val="ALTRE_VOCI"/>
      <sheetName val="MOBILITA'_EXTRAREGIONALE"/>
      <sheetName val="RICONCILIAZ_"/>
      <sheetName val="CONTRIB__REGIONALI"/>
      <sheetName val="erogazioni_REGIONALI"/>
      <sheetName val="erogazione_mobiltà_calcoli"/>
      <sheetName val="erogazione_mobilità_prospetto"/>
      <sheetName val="Alimentazione CE01"/>
      <sheetName val="Alimentazione"/>
      <sheetName val="Codifiche"/>
      <sheetName val="alim s.p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1">
          <cell r="B1" t="str">
            <v>Conto economico preventivo  A.O. "Ospedali Riuniti di Trieste"</v>
          </cell>
        </row>
        <row r="3">
          <cell r="C3" t="str">
            <v>STIMA ESERCIZIO  IN CHIUSURA 1998</v>
          </cell>
          <cell r="D3" t="str">
            <v>BUDGET 1999</v>
          </cell>
        </row>
        <row r="5">
          <cell r="A5" t="str">
            <v>A)</v>
          </cell>
          <cell r="B5" t="str">
            <v>VALORE DELLA PRODUZIONE</v>
          </cell>
        </row>
        <row r="7">
          <cell r="A7">
            <v>1</v>
          </cell>
          <cell r="B7" t="str">
            <v>Contributi d'esercizio</v>
          </cell>
        </row>
        <row r="8">
          <cell r="B8" t="str">
            <v xml:space="preserve">   a) Contributi dalla Regione</v>
          </cell>
          <cell r="C8">
            <v>77830000000</v>
          </cell>
          <cell r="D8">
            <v>69536000000</v>
          </cell>
        </row>
        <row r="9">
          <cell r="B9" t="str">
            <v>contributi finalizzati</v>
          </cell>
          <cell r="D9">
            <v>3745000000</v>
          </cell>
        </row>
        <row r="10">
          <cell r="B10" t="str">
            <v xml:space="preserve">   b) Altri contributi</v>
          </cell>
          <cell r="C10">
            <v>0</v>
          </cell>
          <cell r="D10">
            <v>0</v>
          </cell>
        </row>
        <row r="11">
          <cell r="A11">
            <v>2</v>
          </cell>
          <cell r="B11" t="str">
            <v>Ricavi per prestazioni ad aziende del SSN</v>
          </cell>
          <cell r="C11">
            <v>0</v>
          </cell>
          <cell r="D11">
            <v>0</v>
          </cell>
        </row>
        <row r="12">
          <cell r="B12" t="str">
            <v xml:space="preserve">   a) Prestazioni in regime di ricovero</v>
          </cell>
          <cell r="C12">
            <v>174000000000</v>
          </cell>
          <cell r="D12">
            <v>175716000000</v>
          </cell>
        </row>
        <row r="13">
          <cell r="B13" t="str">
            <v xml:space="preserve">   b) Prestazioni ambulatoriali e diagnostiche</v>
          </cell>
          <cell r="C13">
            <v>18770000000</v>
          </cell>
          <cell r="D13">
            <v>22079000000</v>
          </cell>
        </row>
        <row r="14">
          <cell r="B14" t="str">
            <v xml:space="preserve">   c)  Altre prestazioni</v>
          </cell>
          <cell r="C14">
            <v>7400000000</v>
          </cell>
          <cell r="D14">
            <v>9270000000</v>
          </cell>
        </row>
        <row r="15">
          <cell r="A15">
            <v>3</v>
          </cell>
          <cell r="B15" t="str">
            <v xml:space="preserve">Ricavi per altre prestazioni </v>
          </cell>
          <cell r="C15">
            <v>0</v>
          </cell>
          <cell r="D15">
            <v>0</v>
          </cell>
        </row>
        <row r="16">
          <cell r="B16" t="str">
            <v xml:space="preserve">   a) Compartecipazione alla spesa per prestazioni sanitarie</v>
          </cell>
          <cell r="C16">
            <v>6000000000</v>
          </cell>
          <cell r="D16">
            <v>6158000000</v>
          </cell>
        </row>
        <row r="17">
          <cell r="B17" t="str">
            <v xml:space="preserve">   b) Concorsi, recuperi, rimborsi per attività tipiche</v>
          </cell>
          <cell r="C17">
            <v>980000000</v>
          </cell>
          <cell r="D17">
            <v>1100000000</v>
          </cell>
        </row>
        <row r="18">
          <cell r="B18" t="str">
            <v xml:space="preserve">   c) Altri ricavi propri operativi</v>
          </cell>
          <cell r="C18">
            <v>4500000000</v>
          </cell>
          <cell r="D18">
            <v>4790000000</v>
          </cell>
        </row>
        <row r="19">
          <cell r="B19" t="str">
            <v xml:space="preserve">   d) Altri ricavi propri non operativi</v>
          </cell>
          <cell r="C19">
            <v>398000000</v>
          </cell>
          <cell r="D19">
            <v>650000000</v>
          </cell>
        </row>
        <row r="20">
          <cell r="A20">
            <v>4</v>
          </cell>
          <cell r="B20" t="str">
            <v>Costi capitalizzati</v>
          </cell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2">
          <cell r="B22" t="str">
            <v xml:space="preserve">TOTALE VALORE DELLA PRODUZIONE </v>
          </cell>
          <cell r="C22">
            <v>289878000000</v>
          </cell>
          <cell r="D22">
            <v>293044000000</v>
          </cell>
        </row>
        <row r="23">
          <cell r="C23">
            <v>0</v>
          </cell>
          <cell r="D23">
            <v>0</v>
          </cell>
        </row>
        <row r="24">
          <cell r="A24" t="str">
            <v>B)</v>
          </cell>
          <cell r="B24" t="str">
            <v>COSTI DELLA PRODUZIONE</v>
          </cell>
          <cell r="C24">
            <v>0</v>
          </cell>
          <cell r="D24">
            <v>0</v>
          </cell>
        </row>
        <row r="25">
          <cell r="C25">
            <v>0</v>
          </cell>
          <cell r="D25">
            <v>0</v>
          </cell>
        </row>
        <row r="26">
          <cell r="A26">
            <v>1</v>
          </cell>
          <cell r="B26" t="str">
            <v>Acquisti di beni</v>
          </cell>
          <cell r="C26">
            <v>0</v>
          </cell>
        </row>
        <row r="27">
          <cell r="B27" t="str">
            <v xml:space="preserve">   a) Sanitari</v>
          </cell>
          <cell r="C27">
            <v>-44500000000</v>
          </cell>
          <cell r="D27">
            <v>-44400000000</v>
          </cell>
        </row>
        <row r="28">
          <cell r="B28" t="str">
            <v xml:space="preserve">   b) Non sanitari</v>
          </cell>
          <cell r="C28">
            <v>-5000000000</v>
          </cell>
          <cell r="D28">
            <v>-2000000000</v>
          </cell>
        </row>
        <row r="29">
          <cell r="A29">
            <v>2</v>
          </cell>
          <cell r="B29" t="str">
            <v>Acquisti di servizi</v>
          </cell>
        </row>
        <row r="30">
          <cell r="B30" t="str">
            <v xml:space="preserve">   a) Prestazioni in regime di ricovero</v>
          </cell>
          <cell r="C30">
            <v>0</v>
          </cell>
          <cell r="D30">
            <v>0</v>
          </cell>
        </row>
        <row r="31">
          <cell r="B31" t="str">
            <v xml:space="preserve">   b) Prestazioni ambulatoriali e diagnostiche</v>
          </cell>
          <cell r="C31">
            <v>0</v>
          </cell>
          <cell r="D31">
            <v>0</v>
          </cell>
        </row>
        <row r="32">
          <cell r="B32" t="str">
            <v xml:space="preserve">   c) Farmaceutica</v>
          </cell>
          <cell r="C32">
            <v>0</v>
          </cell>
          <cell r="D32">
            <v>0</v>
          </cell>
        </row>
        <row r="33">
          <cell r="B33" t="str">
            <v xml:space="preserve">   d) Medicina di base</v>
          </cell>
          <cell r="C33">
            <v>0</v>
          </cell>
          <cell r="D33">
            <v>0</v>
          </cell>
        </row>
        <row r="34">
          <cell r="B34" t="str">
            <v xml:space="preserve">   e) Altre convenzioni</v>
          </cell>
          <cell r="C34">
            <v>-6000000</v>
          </cell>
          <cell r="D34">
            <v>-6000000</v>
          </cell>
        </row>
        <row r="35">
          <cell r="B35" t="str">
            <v xml:space="preserve">   f) Servizi appaltati</v>
          </cell>
          <cell r="C35">
            <v>-28520000000</v>
          </cell>
          <cell r="D35">
            <v>-29189000000</v>
          </cell>
        </row>
        <row r="36">
          <cell r="B36" t="str">
            <v xml:space="preserve">   g) Manutenzioni</v>
          </cell>
          <cell r="C36">
            <v>-7800000000</v>
          </cell>
          <cell r="D36">
            <v>-8400000000</v>
          </cell>
        </row>
        <row r="37">
          <cell r="B37" t="str">
            <v xml:space="preserve">   h) Utenze</v>
          </cell>
          <cell r="C37">
            <v>-5000000000</v>
          </cell>
          <cell r="D37">
            <v>-4750000000</v>
          </cell>
        </row>
        <row r="38">
          <cell r="B38" t="str">
            <v xml:space="preserve">   i) Rimborsi-assegni, contributi e altri servizi</v>
          </cell>
          <cell r="C38">
            <v>-8000000</v>
          </cell>
          <cell r="D38">
            <v>-9000000</v>
          </cell>
        </row>
        <row r="39">
          <cell r="A39">
            <v>3</v>
          </cell>
          <cell r="B39" t="str">
            <v>Godimento di beni di terzi</v>
          </cell>
          <cell r="C39">
            <v>-850000000</v>
          </cell>
          <cell r="D39">
            <v>-740000000</v>
          </cell>
        </row>
        <row r="40">
          <cell r="A40">
            <v>4</v>
          </cell>
          <cell r="B40" t="str">
            <v>Costi del personale</v>
          </cell>
        </row>
        <row r="41">
          <cell r="B41" t="str">
            <v xml:space="preserve">   a) Personale sanitario</v>
          </cell>
          <cell r="C41">
            <v>-195900000000</v>
          </cell>
          <cell r="D41">
            <v>-148323000000</v>
          </cell>
        </row>
        <row r="42">
          <cell r="B42" t="str">
            <v xml:space="preserve">   b) Personale professionale</v>
          </cell>
          <cell r="C42">
            <v>0</v>
          </cell>
          <cell r="D42">
            <v>-783000000</v>
          </cell>
        </row>
        <row r="43">
          <cell r="B43" t="str">
            <v xml:space="preserve">   c) Personale tecnico</v>
          </cell>
          <cell r="C43">
            <v>0</v>
          </cell>
          <cell r="D43">
            <v>-36137000000</v>
          </cell>
        </row>
        <row r="44">
          <cell r="B44" t="str">
            <v xml:space="preserve">   d) Personale amministrativo</v>
          </cell>
          <cell r="C44">
            <v>0</v>
          </cell>
          <cell r="D44">
            <v>-10879000000</v>
          </cell>
        </row>
        <row r="45">
          <cell r="B45" t="str">
            <v xml:space="preserve">   e) Altri costi del personale</v>
          </cell>
          <cell r="C45">
            <v>0</v>
          </cell>
          <cell r="D45">
            <v>-1278000000</v>
          </cell>
        </row>
        <row r="46">
          <cell r="A46">
            <v>5</v>
          </cell>
          <cell r="B46" t="str">
            <v>Costi generali ed oneri diversi di gestione</v>
          </cell>
          <cell r="C46">
            <v>-2800000000</v>
          </cell>
          <cell r="D46">
            <v>-2550000000</v>
          </cell>
        </row>
        <row r="47">
          <cell r="A47">
            <v>6</v>
          </cell>
          <cell r="B47" t="str">
            <v>Ammortamenti e svalutazioni</v>
          </cell>
        </row>
        <row r="48">
          <cell r="B48" t="str">
            <v xml:space="preserve">   a) Ammortamento delle immobilizzazioni immateriali</v>
          </cell>
          <cell r="C48">
            <v>0</v>
          </cell>
          <cell r="D48">
            <v>0</v>
          </cell>
        </row>
        <row r="49">
          <cell r="B49" t="str">
            <v xml:space="preserve">   b) Ammortamento delle immobilizzazioni materiali</v>
          </cell>
          <cell r="C49">
            <v>0</v>
          </cell>
          <cell r="D49">
            <v>0</v>
          </cell>
        </row>
        <row r="50">
          <cell r="B50" t="str">
            <v xml:space="preserve">   c) Altre svalutazioni delle immobilizzazioni</v>
          </cell>
          <cell r="C50">
            <v>0</v>
          </cell>
          <cell r="D50">
            <v>0</v>
          </cell>
        </row>
        <row r="51">
          <cell r="B51" t="str">
            <v xml:space="preserve">   d) Svalutazione dei crediti e delle disponibilità liquide</v>
          </cell>
          <cell r="C51">
            <v>0</v>
          </cell>
          <cell r="D51">
            <v>0</v>
          </cell>
        </row>
        <row r="52">
          <cell r="A52">
            <v>7</v>
          </cell>
          <cell r="B52" t="str">
            <v>Variazione delle rimanenze</v>
          </cell>
          <cell r="C52">
            <v>0</v>
          </cell>
          <cell r="D52">
            <v>0</v>
          </cell>
        </row>
        <row r="53">
          <cell r="A53">
            <v>8</v>
          </cell>
          <cell r="B53" t="str">
            <v>Accantonamenti per rischi</v>
          </cell>
          <cell r="C53">
            <v>-3300000000</v>
          </cell>
          <cell r="D53">
            <v>-3600000000</v>
          </cell>
        </row>
        <row r="54">
          <cell r="A54">
            <v>9</v>
          </cell>
          <cell r="B54" t="str">
            <v>Altri accantonamenti</v>
          </cell>
          <cell r="C54">
            <v>0</v>
          </cell>
          <cell r="D54">
            <v>0</v>
          </cell>
        </row>
        <row r="55">
          <cell r="C55">
            <v>0</v>
          </cell>
          <cell r="D55">
            <v>0</v>
          </cell>
        </row>
        <row r="56">
          <cell r="B56" t="str">
            <v xml:space="preserve">TOTALE COSTI DELLA PRODUZIONE </v>
          </cell>
          <cell r="C56">
            <v>-293684000000</v>
          </cell>
          <cell r="D56">
            <v>-293044000000</v>
          </cell>
        </row>
        <row r="58">
          <cell r="B58" t="str">
            <v>DIFFERENZA TRA VALORE E COSTI DELLA PRODUZ.</v>
          </cell>
          <cell r="C58">
            <v>-3806000000</v>
          </cell>
          <cell r="D58">
            <v>0</v>
          </cell>
        </row>
        <row r="60">
          <cell r="A60" t="str">
            <v>C)</v>
          </cell>
          <cell r="B60" t="str">
            <v>PROVENTI E ONERI FINANZIARI</v>
          </cell>
        </row>
        <row r="62">
          <cell r="A62">
            <v>1</v>
          </cell>
          <cell r="B62" t="str">
            <v>Proventi</v>
          </cell>
          <cell r="C62">
            <v>0</v>
          </cell>
          <cell r="D62">
            <v>0</v>
          </cell>
        </row>
        <row r="63">
          <cell r="A63">
            <v>2</v>
          </cell>
          <cell r="B63" t="str">
            <v>Oneri</v>
          </cell>
          <cell r="C63">
            <v>-150000000</v>
          </cell>
          <cell r="D63">
            <v>0</v>
          </cell>
        </row>
        <row r="65">
          <cell r="B65" t="str">
            <v>TOTALE PROVENTI E ONERI FINANZIARI</v>
          </cell>
          <cell r="C65">
            <v>-150000000</v>
          </cell>
          <cell r="D65">
            <v>0</v>
          </cell>
        </row>
        <row r="68">
          <cell r="B68" t="str">
            <v>TOTALE PARTITE STRAORDINARIE</v>
          </cell>
        </row>
        <row r="70">
          <cell r="B70" t="str">
            <v xml:space="preserve">RISULTATO PRIMA DELLE IMPOSTE </v>
          </cell>
          <cell r="C70">
            <v>-3956000000</v>
          </cell>
          <cell r="D70">
            <v>0</v>
          </cell>
        </row>
        <row r="71">
          <cell r="C71">
            <v>0</v>
          </cell>
          <cell r="D71">
            <v>0</v>
          </cell>
        </row>
        <row r="72">
          <cell r="B72" t="str">
            <v>Imposte sul reddito dell'esercizio</v>
          </cell>
          <cell r="C72">
            <v>0</v>
          </cell>
          <cell r="D72">
            <v>0</v>
          </cell>
        </row>
        <row r="73">
          <cell r="C73">
            <v>0</v>
          </cell>
          <cell r="D73">
            <v>0</v>
          </cell>
        </row>
        <row r="74">
          <cell r="C74">
            <v>0</v>
          </cell>
          <cell r="D74">
            <v>0</v>
          </cell>
        </row>
        <row r="75">
          <cell r="B75" t="str">
            <v>UTILE (PERDITA) DELL'ESERCIZIO</v>
          </cell>
          <cell r="C75">
            <v>-3956000000</v>
          </cell>
          <cell r="D75">
            <v>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 refreshError="1"/>
      <sheetData sheetId="57"/>
      <sheetData sheetId="5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revisione amm.ti"/>
      <sheetName val="immobilizz."/>
      <sheetName val="Alim C.E."/>
      <sheetName val="Alim S.P."/>
      <sheetName val="Schema C.E."/>
      <sheetName val="Schema S.P."/>
      <sheetName val="Alim S_P_"/>
      <sheetName val="Previsione_amm_ti"/>
      <sheetName val="immobilizz_"/>
      <sheetName val="Alim_C_E_"/>
      <sheetName val="Alim_S_P_"/>
      <sheetName val="Schema_C_E_"/>
      <sheetName val="Schema_S_P_"/>
      <sheetName val="Alim_S_P_1"/>
      <sheetName val="Previsione_amm_ti1"/>
      <sheetName val="immobilizz_1"/>
      <sheetName val="Alim_C_E_1"/>
      <sheetName val="Alim_S_P_2"/>
      <sheetName val="Schema_C_E_1"/>
      <sheetName val="Schema_S_P_1"/>
      <sheetName val="Alim_S_P_3"/>
      <sheetName val="Previsione_amm_ti2"/>
      <sheetName val="immobilizz_2"/>
      <sheetName val="Alim_C_E_2"/>
      <sheetName val="Alim_S_P_4"/>
      <sheetName val="Schema_C_E_2"/>
      <sheetName val="Schema_S_P_2"/>
      <sheetName val="Alim_S_P_5"/>
      <sheetName val="Previsione_amm_ti3"/>
      <sheetName val="immobilizz_3"/>
      <sheetName val="Alim_C_E_3"/>
      <sheetName val="Alim_S_P_6"/>
      <sheetName val="Schema_C_E_3"/>
      <sheetName val="Schema_S_P_3"/>
      <sheetName val="Alim_S_P_7"/>
      <sheetName val="Alimentazione_CE012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Consolidato 1999"/>
      <sheetName val="BILANCIO DEL SSR"/>
      <sheetName val="RICOVERI INFRAGRUPPO"/>
      <sheetName val="PREST. AMBULAT.  INFRAGRUPPO"/>
      <sheetName val="nuovi tetti ricoveroASS1 AO TS"/>
      <sheetName val="quote non rip. e integr."/>
      <sheetName val="nuovi tetti ricovero"/>
      <sheetName val="nuovi tetti ricovero (2)"/>
      <sheetName val="nuovi tetti ambulatoriale"/>
      <sheetName val="nuovi tetti ambulatoriale (2)"/>
      <sheetName val="rettifiche di eliminaz.'99"/>
      <sheetName val="variazioni '99"/>
      <sheetName val="PREST. AMM&amp;GEST INFRAGRUPPO"/>
      <sheetName val="CONSULENZE"/>
      <sheetName val="PERSONALE COM."/>
      <sheetName val="ALTRE VOCI"/>
      <sheetName val="MOBILITA' EXTRAREGIONALE"/>
      <sheetName val="RICONCILIAZ."/>
      <sheetName val="CONTRIB. REGIONALI"/>
      <sheetName val="erogazioni REGIONALI"/>
      <sheetName val="erogazione mobiltà calcoli"/>
      <sheetName val="erogazione mobilità prospetto"/>
      <sheetName val="PROTOCOLLI"/>
      <sheetName val="ASS1"/>
      <sheetName val="ASS2"/>
      <sheetName val="ASS3"/>
      <sheetName val="ASS4"/>
      <sheetName val="ASS5"/>
      <sheetName val="ASS6"/>
      <sheetName val="AOUD"/>
      <sheetName val="AOPN"/>
      <sheetName val="AOTS"/>
      <sheetName val="ARS"/>
      <sheetName val="Foglio1"/>
      <sheetName val="Consolidato_19991"/>
      <sheetName val="BILANCIO_DEL_SSR1"/>
      <sheetName val="RICOVERI_INFRAGRUPPO1"/>
      <sheetName val="PREST__AMBULAT___INFRAGRUPPO1"/>
      <sheetName val="nuovi_tetti_ricoveroASS1_AO_TS1"/>
      <sheetName val="quote_non_rip__e_integr_1"/>
      <sheetName val="nuovi_tetti_ricovero1"/>
      <sheetName val="nuovi_tetti_ricovero_(2)1"/>
      <sheetName val="nuovi_tetti_ambulatoriale1"/>
      <sheetName val="nuovi_tetti_ambulatoriale_(2)1"/>
      <sheetName val="rettifiche_di_eliminaz_'991"/>
      <sheetName val="variazioni_'991"/>
      <sheetName val="PREST__AMM&amp;GEST_INFRAGRUPPO1"/>
      <sheetName val="PERSONALE_COM_1"/>
      <sheetName val="ALTRE_VOCI1"/>
      <sheetName val="MOBILITA'_EXTRAREGIONALE1"/>
      <sheetName val="RICONCILIAZ_1"/>
      <sheetName val="CONTRIB__REGIONALI1"/>
      <sheetName val="erogazioni_REGIONALI1"/>
      <sheetName val="erogazione_mobiltà_calcoli1"/>
      <sheetName val="erogazione_mobilità_prospetto1"/>
      <sheetName val="Consolidato_1999"/>
      <sheetName val="BILANCIO_DEL_SSR"/>
      <sheetName val="RICOVERI_INFRAGRUPPO"/>
      <sheetName val="PREST__AMBULAT___INFRAGRUPPO"/>
      <sheetName val="nuovi_tetti_ricoveroASS1_AO_TS"/>
      <sheetName val="quote_non_rip__e_integr_"/>
      <sheetName val="nuovi_tetti_ricovero"/>
      <sheetName val="nuovi_tetti_ricovero_(2)"/>
      <sheetName val="nuovi_tetti_ambulatoriale"/>
      <sheetName val="nuovi_tetti_ambulatoriale_(2)"/>
      <sheetName val="rettifiche_di_eliminaz_'99"/>
      <sheetName val="variazioni_'99"/>
      <sheetName val="PREST__AMM&amp;GEST_INFRAGRUPPO"/>
      <sheetName val="PERSONALE_COM_"/>
      <sheetName val="ALTRE_VOCI"/>
      <sheetName val="MOBILITA'_EXTRAREGIONALE"/>
      <sheetName val="RICONCILIAZ_"/>
      <sheetName val="CONTRIB__REGIONALI"/>
      <sheetName val="erogazioni_REGIONALI"/>
      <sheetName val="erogazione_mobiltà_calcoli"/>
      <sheetName val="erogazione_mobilità_prospetto"/>
      <sheetName val="Consolidato_19992"/>
      <sheetName val="BILANCIO_DEL_SSR2"/>
      <sheetName val="RICOVERI_INFRAGRUPPO2"/>
      <sheetName val="PREST__AMBULAT___INFRAGRUPPO2"/>
      <sheetName val="nuovi_tetti_ricoveroASS1_AO_TS2"/>
      <sheetName val="quote_non_rip__e_integr_2"/>
      <sheetName val="nuovi_tetti_ricovero2"/>
      <sheetName val="nuovi_tetti_ricovero_(2)2"/>
      <sheetName val="nuovi_tetti_ambulatoriale2"/>
      <sheetName val="nuovi_tetti_ambulatoriale_(2)2"/>
      <sheetName val="rettifiche_di_eliminaz_'992"/>
      <sheetName val="variazioni_'992"/>
      <sheetName val="PREST__AMM&amp;GEST_INFRAGRUPPO2"/>
      <sheetName val="PERSONALE_COM_2"/>
      <sheetName val="ALTRE_VOCI2"/>
      <sheetName val="MOBILITA'_EXTRAREGIONALE2"/>
      <sheetName val="RICONCILIAZ_2"/>
      <sheetName val="CONTRIB__REGIONALI2"/>
      <sheetName val="erogazioni_REGIONALI2"/>
      <sheetName val="erogazione_mobiltà_calcoli2"/>
      <sheetName val="erogazione_mobilità_prospetto2"/>
      <sheetName val="Consolidato_19993"/>
      <sheetName val="BILANCIO_DEL_SSR3"/>
      <sheetName val="RICOVERI_INFRAGRUPPO3"/>
      <sheetName val="PREST__AMBULAT___INFRAGRUPPO3"/>
      <sheetName val="nuovi_tetti_ricoveroASS1_AO_TS3"/>
      <sheetName val="quote_non_rip__e_integr_3"/>
      <sheetName val="nuovi_tetti_ricovero3"/>
      <sheetName val="nuovi_tetti_ricovero_(2)3"/>
      <sheetName val="nuovi_tetti_ambulatoriale3"/>
      <sheetName val="nuovi_tetti_ambulatoriale_(2)3"/>
      <sheetName val="rettifiche_di_eliminaz_'993"/>
      <sheetName val="variazioni_'993"/>
      <sheetName val="PREST__AMM&amp;GEST_INFRAGRUPPO3"/>
      <sheetName val="PERSONALE_COM_3"/>
      <sheetName val="ALTRE_VOCI3"/>
      <sheetName val="MOBILITA'_EXTRAREGIONALE3"/>
      <sheetName val="RICONCILIAZ_3"/>
      <sheetName val="CONTRIB__REGIONALI3"/>
      <sheetName val="erogazioni_REGIONALI3"/>
      <sheetName val="erogazione_mobiltà_calcoli3"/>
      <sheetName val="erogazione_mobilità_prospetto3"/>
      <sheetName val="Consolidato_19994"/>
      <sheetName val="BILANCIO_DEL_SSR4"/>
      <sheetName val="RICOVERI_INFRAGRUPPO4"/>
      <sheetName val="PREST__AMBULAT___INFRAGRUPPO4"/>
      <sheetName val="nuovi_tetti_ricoveroASS1_AO_TS4"/>
      <sheetName val="quote_non_rip__e_integr_4"/>
      <sheetName val="nuovi_tetti_ricovero4"/>
      <sheetName val="nuovi_tetti_ricovero_(2)4"/>
      <sheetName val="nuovi_tetti_ambulatoriale4"/>
      <sheetName val="nuovi_tetti_ambulatoriale_(2)4"/>
      <sheetName val="rettifiche_di_eliminaz_'994"/>
      <sheetName val="variazioni_'994"/>
      <sheetName val="PREST__AMM&amp;GEST_INFRAGRUPPO4"/>
      <sheetName val="PERSONALE_COM_4"/>
      <sheetName val="ALTRE_VOCI4"/>
      <sheetName val="MOBILITA'_EXTRAREGIONALE4"/>
      <sheetName val="RICONCILIAZ_4"/>
      <sheetName val="CONTRIB__REGIONALI4"/>
      <sheetName val="erogazioni_REGIONALI4"/>
      <sheetName val="erogazione_mobiltà_calcoli4"/>
      <sheetName val="erogazione_mobilità_prospetto4"/>
      <sheetName val="Consolidato_19995"/>
      <sheetName val="BILANCIO_DEL_SSR5"/>
      <sheetName val="RICOVERI_INFRAGRUPPO5"/>
      <sheetName val="PREST__AMBULAT___INFRAGRUPPO5"/>
      <sheetName val="nuovi_tetti_ricoveroASS1_AO_TS5"/>
      <sheetName val="quote_non_rip__e_integr_5"/>
      <sheetName val="nuovi_tetti_ricovero5"/>
      <sheetName val="nuovi_tetti_ricovero_(2)5"/>
      <sheetName val="nuovi_tetti_ambulatoriale5"/>
      <sheetName val="nuovi_tetti_ambulatoriale_(2)5"/>
      <sheetName val="rettifiche_di_eliminaz_'995"/>
      <sheetName val="variazioni_'995"/>
      <sheetName val="PREST__AMM&amp;GEST_INFRAGRUPPO5"/>
      <sheetName val="PERSONALE_COM_5"/>
      <sheetName val="ALTRE_VOCI5"/>
      <sheetName val="MOBILITA'_EXTRAREGIONALE5"/>
      <sheetName val="RICONCILIAZ_5"/>
      <sheetName val="CONTRIB__REGIONALI5"/>
      <sheetName val="erogazioni_REGIONALI5"/>
      <sheetName val="erogazione_mobiltà_calcoli5"/>
      <sheetName val="erogazione_mobilità_prospetto5"/>
      <sheetName val="Consolidato_19996"/>
      <sheetName val="BILANCIO_DEL_SSR6"/>
      <sheetName val="RICOVERI_INFRAGRUPPO6"/>
      <sheetName val="PREST__AMBULAT___INFRAGRUPPO6"/>
      <sheetName val="nuovi_tetti_ricoveroASS1_AO_TS6"/>
      <sheetName val="quote_non_rip__e_integr_6"/>
      <sheetName val="nuovi_tetti_ricovero6"/>
      <sheetName val="nuovi_tetti_ricovero_(2)6"/>
      <sheetName val="nuovi_tetti_ambulatoriale6"/>
      <sheetName val="nuovi_tetti_ambulatoriale_(2)6"/>
      <sheetName val="rettifiche_di_eliminaz_'996"/>
      <sheetName val="variazioni_'996"/>
      <sheetName val="PREST__AMM&amp;GEST_INFRAGRUPPO6"/>
      <sheetName val="PERSONALE_COM_6"/>
      <sheetName val="ALTRE_VOCI6"/>
      <sheetName val="MOBILITA'_EXTRAREGIONALE6"/>
      <sheetName val="RICONCILIAZ_6"/>
      <sheetName val="CONTRIB__REGIONALI6"/>
      <sheetName val="erogazioni_REGIONALI6"/>
      <sheetName val="erogazione_mobiltà_calcoli6"/>
      <sheetName val="erogazione_mobilità_prospetto6"/>
      <sheetName val="Consolidato_19997"/>
      <sheetName val="BILANCIO_DEL_SSR7"/>
      <sheetName val="RICOVERI_INFRAGRUPPO7"/>
      <sheetName val="PREST__AMBULAT___INFRAGRUPPO7"/>
      <sheetName val="nuovi_tetti_ricoveroASS1_AO_TS7"/>
      <sheetName val="quote_non_rip__e_integr_7"/>
      <sheetName val="nuovi_tetti_ricovero7"/>
      <sheetName val="nuovi_tetti_ricovero_(2)7"/>
      <sheetName val="nuovi_tetti_ambulatoriale7"/>
      <sheetName val="nuovi_tetti_ambulatoriale_(2)7"/>
      <sheetName val="rettifiche_di_eliminaz_'997"/>
      <sheetName val="variazioni_'997"/>
      <sheetName val="PREST__AMM&amp;GEST_INFRAGRUPPO7"/>
      <sheetName val="PERSONALE_COM_7"/>
      <sheetName val="ALTRE_VOCI7"/>
      <sheetName val="MOBILITA'_EXTRAREGIONALE7"/>
      <sheetName val="RICONCILIAZ_7"/>
      <sheetName val="CONTRIB__REGIONALI7"/>
      <sheetName val="erogazioni_REGIONALI7"/>
      <sheetName val="erogazione_mobiltà_calcoli7"/>
      <sheetName val="erogazione_mobilità_prospetto7"/>
      <sheetName val="rettifiche_di_eliv´b_x0000__x0000__x0019__x0001_0."/>
      <sheetName val="rettifiche_di_eliv´b"/>
      <sheetName val="rettifiche_di_eliv´b??_x0019__x0001_0."/>
      <sheetName val="Alimentazione CE01"/>
      <sheetName val="alim s.p."/>
      <sheetName val="Alim C.E."/>
      <sheetName val="mesi"/>
      <sheetName val="pazienti"/>
      <sheetName val="prestazioni"/>
      <sheetName val="stato"/>
      <sheetName val="Codifiche"/>
      <sheetName val="Alimentazione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>
        <row r="1">
          <cell r="B1" t="str">
            <v>Conto economico preventivo  A.O. "Ospedali Riuniti di Trieste"</v>
          </cell>
        </row>
        <row r="3">
          <cell r="C3" t="str">
            <v>STIMA ESERCIZIO  IN CHIUSURA 1998</v>
          </cell>
          <cell r="D3" t="str">
            <v>BUDGET 1999</v>
          </cell>
        </row>
        <row r="5">
          <cell r="A5" t="str">
            <v>A)</v>
          </cell>
          <cell r="B5" t="str">
            <v>VALORE DELLA PRODUZIONE</v>
          </cell>
        </row>
        <row r="7">
          <cell r="A7">
            <v>1</v>
          </cell>
          <cell r="B7" t="str">
            <v>Contributi d'esercizio</v>
          </cell>
        </row>
        <row r="8">
          <cell r="B8" t="str">
            <v xml:space="preserve">   a) Contributi dalla Regione</v>
          </cell>
          <cell r="C8">
            <v>77830000000</v>
          </cell>
          <cell r="D8">
            <v>69536000000</v>
          </cell>
        </row>
        <row r="9">
          <cell r="B9" t="str">
            <v>contributi finalizzati</v>
          </cell>
          <cell r="D9">
            <v>3745000000</v>
          </cell>
        </row>
        <row r="10">
          <cell r="B10" t="str">
            <v xml:space="preserve">   b) Altri contributi</v>
          </cell>
          <cell r="C10">
            <v>0</v>
          </cell>
          <cell r="D10">
            <v>0</v>
          </cell>
        </row>
        <row r="11">
          <cell r="A11">
            <v>2</v>
          </cell>
          <cell r="B11" t="str">
            <v>Ricavi per prestazioni ad aziende del SSN</v>
          </cell>
          <cell r="C11">
            <v>0</v>
          </cell>
          <cell r="D11">
            <v>0</v>
          </cell>
        </row>
        <row r="12">
          <cell r="B12" t="str">
            <v xml:space="preserve">   a) Prestazioni in regime di ricovero</v>
          </cell>
          <cell r="C12">
            <v>174000000000</v>
          </cell>
          <cell r="D12">
            <v>175716000000</v>
          </cell>
        </row>
        <row r="13">
          <cell r="B13" t="str">
            <v xml:space="preserve">   b) Prestazioni ambulatoriali e diagnostiche</v>
          </cell>
          <cell r="C13">
            <v>18770000000</v>
          </cell>
          <cell r="D13">
            <v>22079000000</v>
          </cell>
        </row>
        <row r="14">
          <cell r="B14" t="str">
            <v xml:space="preserve">   c)  Altre prestazioni</v>
          </cell>
          <cell r="C14">
            <v>7400000000</v>
          </cell>
          <cell r="D14">
            <v>9270000000</v>
          </cell>
        </row>
        <row r="15">
          <cell r="A15">
            <v>3</v>
          </cell>
          <cell r="B15" t="str">
            <v xml:space="preserve">Ricavi per altre prestazioni </v>
          </cell>
          <cell r="C15">
            <v>0</v>
          </cell>
          <cell r="D15">
            <v>0</v>
          </cell>
        </row>
        <row r="16">
          <cell r="B16" t="str">
            <v xml:space="preserve">   a) Compartecipazione alla spesa per prestazioni sanitarie</v>
          </cell>
          <cell r="C16">
            <v>6000000000</v>
          </cell>
          <cell r="D16">
            <v>6158000000</v>
          </cell>
        </row>
        <row r="17">
          <cell r="B17" t="str">
            <v xml:space="preserve">   b) Concorsi, recuperi, rimborsi per attività tipiche</v>
          </cell>
          <cell r="C17">
            <v>980000000</v>
          </cell>
          <cell r="D17">
            <v>1100000000</v>
          </cell>
        </row>
        <row r="18">
          <cell r="B18" t="str">
            <v xml:space="preserve">   c) Altri ricavi propri operativi</v>
          </cell>
          <cell r="C18">
            <v>4500000000</v>
          </cell>
          <cell r="D18">
            <v>4790000000</v>
          </cell>
        </row>
        <row r="19">
          <cell r="B19" t="str">
            <v xml:space="preserve">   d) Altri ricavi propri non operativi</v>
          </cell>
          <cell r="C19">
            <v>398000000</v>
          </cell>
          <cell r="D19">
            <v>650000000</v>
          </cell>
        </row>
        <row r="20">
          <cell r="A20">
            <v>4</v>
          </cell>
          <cell r="B20" t="str">
            <v>Costi capitalizzati</v>
          </cell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2">
          <cell r="B22" t="str">
            <v xml:space="preserve">TOTALE VALORE DELLA PRODUZIONE </v>
          </cell>
          <cell r="C22">
            <v>289878000000</v>
          </cell>
          <cell r="D22">
            <v>293044000000</v>
          </cell>
        </row>
        <row r="23">
          <cell r="C23">
            <v>0</v>
          </cell>
          <cell r="D23">
            <v>0</v>
          </cell>
        </row>
        <row r="24">
          <cell r="A24" t="str">
            <v>B)</v>
          </cell>
          <cell r="B24" t="str">
            <v>COSTI DELLA PRODUZIONE</v>
          </cell>
          <cell r="C24">
            <v>0</v>
          </cell>
          <cell r="D24">
            <v>0</v>
          </cell>
        </row>
        <row r="25">
          <cell r="C25">
            <v>0</v>
          </cell>
          <cell r="D25">
            <v>0</v>
          </cell>
        </row>
        <row r="26">
          <cell r="A26">
            <v>1</v>
          </cell>
          <cell r="B26" t="str">
            <v>Acquisti di beni</v>
          </cell>
          <cell r="C26">
            <v>0</v>
          </cell>
        </row>
        <row r="27">
          <cell r="B27" t="str">
            <v xml:space="preserve">   a) Sanitari</v>
          </cell>
          <cell r="C27">
            <v>-44500000000</v>
          </cell>
          <cell r="D27">
            <v>-44400000000</v>
          </cell>
        </row>
        <row r="28">
          <cell r="B28" t="str">
            <v xml:space="preserve">   b) Non sanitari</v>
          </cell>
          <cell r="C28">
            <v>-5000000000</v>
          </cell>
          <cell r="D28">
            <v>-2000000000</v>
          </cell>
        </row>
        <row r="29">
          <cell r="A29">
            <v>2</v>
          </cell>
          <cell r="B29" t="str">
            <v>Acquisti di servizi</v>
          </cell>
        </row>
        <row r="30">
          <cell r="B30" t="str">
            <v xml:space="preserve">   a) Prestazioni in regime di ricovero</v>
          </cell>
          <cell r="C30">
            <v>0</v>
          </cell>
          <cell r="D30">
            <v>0</v>
          </cell>
        </row>
        <row r="31">
          <cell r="B31" t="str">
            <v xml:space="preserve">   b) Prestazioni ambulatoriali e diagnostiche</v>
          </cell>
          <cell r="C31">
            <v>0</v>
          </cell>
          <cell r="D31">
            <v>0</v>
          </cell>
        </row>
        <row r="32">
          <cell r="B32" t="str">
            <v xml:space="preserve">   c) Farmaceutica</v>
          </cell>
          <cell r="C32">
            <v>0</v>
          </cell>
          <cell r="D32">
            <v>0</v>
          </cell>
        </row>
        <row r="33">
          <cell r="B33" t="str">
            <v xml:space="preserve">   d) Medicina di base</v>
          </cell>
          <cell r="C33">
            <v>0</v>
          </cell>
          <cell r="D33">
            <v>0</v>
          </cell>
        </row>
        <row r="34">
          <cell r="B34" t="str">
            <v xml:space="preserve">   e) Altre convenzioni</v>
          </cell>
          <cell r="C34">
            <v>-6000000</v>
          </cell>
          <cell r="D34">
            <v>-6000000</v>
          </cell>
        </row>
        <row r="35">
          <cell r="B35" t="str">
            <v xml:space="preserve">   f) Servizi appaltati</v>
          </cell>
          <cell r="C35">
            <v>-28520000000</v>
          </cell>
          <cell r="D35">
            <v>-29189000000</v>
          </cell>
        </row>
        <row r="36">
          <cell r="B36" t="str">
            <v xml:space="preserve">   g) Manutenzioni</v>
          </cell>
          <cell r="C36">
            <v>-7800000000</v>
          </cell>
          <cell r="D36">
            <v>-8400000000</v>
          </cell>
        </row>
        <row r="37">
          <cell r="B37" t="str">
            <v xml:space="preserve">   h) Utenze</v>
          </cell>
          <cell r="C37">
            <v>-5000000000</v>
          </cell>
          <cell r="D37">
            <v>-4750000000</v>
          </cell>
        </row>
        <row r="38">
          <cell r="B38" t="str">
            <v xml:space="preserve">   i) Rimborsi-assegni, contributi e altri servizi</v>
          </cell>
          <cell r="C38">
            <v>-8000000</v>
          </cell>
          <cell r="D38">
            <v>-9000000</v>
          </cell>
        </row>
        <row r="39">
          <cell r="A39">
            <v>3</v>
          </cell>
          <cell r="B39" t="str">
            <v>Godimento di beni di terzi</v>
          </cell>
          <cell r="C39">
            <v>-850000000</v>
          </cell>
          <cell r="D39">
            <v>-740000000</v>
          </cell>
        </row>
        <row r="40">
          <cell r="A40">
            <v>4</v>
          </cell>
          <cell r="B40" t="str">
            <v>Costi del personale</v>
          </cell>
        </row>
        <row r="41">
          <cell r="B41" t="str">
            <v xml:space="preserve">   a) Personale sanitario</v>
          </cell>
          <cell r="C41">
            <v>-195900000000</v>
          </cell>
          <cell r="D41">
            <v>-148323000000</v>
          </cell>
        </row>
        <row r="42">
          <cell r="B42" t="str">
            <v xml:space="preserve">   b) Personale professionale</v>
          </cell>
          <cell r="C42">
            <v>0</v>
          </cell>
          <cell r="D42">
            <v>-783000000</v>
          </cell>
        </row>
        <row r="43">
          <cell r="B43" t="str">
            <v xml:space="preserve">   c) Personale tecnico</v>
          </cell>
          <cell r="C43">
            <v>0</v>
          </cell>
          <cell r="D43">
            <v>-36137000000</v>
          </cell>
        </row>
        <row r="44">
          <cell r="B44" t="str">
            <v xml:space="preserve">   d) Personale amministrativo</v>
          </cell>
          <cell r="C44">
            <v>0</v>
          </cell>
          <cell r="D44">
            <v>-10879000000</v>
          </cell>
        </row>
        <row r="45">
          <cell r="B45" t="str">
            <v xml:space="preserve">   e) Altri costi del personale</v>
          </cell>
          <cell r="C45">
            <v>0</v>
          </cell>
          <cell r="D45">
            <v>-1278000000</v>
          </cell>
        </row>
        <row r="46">
          <cell r="A46">
            <v>5</v>
          </cell>
          <cell r="B46" t="str">
            <v>Costi generali ed oneri diversi di gestione</v>
          </cell>
          <cell r="C46">
            <v>-2800000000</v>
          </cell>
          <cell r="D46">
            <v>-2550000000</v>
          </cell>
        </row>
        <row r="47">
          <cell r="A47">
            <v>6</v>
          </cell>
          <cell r="B47" t="str">
            <v>Ammortamenti e svalutazioni</v>
          </cell>
        </row>
        <row r="48">
          <cell r="B48" t="str">
            <v xml:space="preserve">   a) Ammortamento delle immobilizzazioni immateriali</v>
          </cell>
          <cell r="C48">
            <v>0</v>
          </cell>
          <cell r="D48">
            <v>0</v>
          </cell>
        </row>
        <row r="49">
          <cell r="B49" t="str">
            <v xml:space="preserve">   b) Ammortamento delle immobilizzazioni materiali</v>
          </cell>
          <cell r="C49">
            <v>0</v>
          </cell>
          <cell r="D49">
            <v>0</v>
          </cell>
        </row>
        <row r="50">
          <cell r="B50" t="str">
            <v xml:space="preserve">   c) Altre svalutazioni delle immobilizzazioni</v>
          </cell>
          <cell r="C50">
            <v>0</v>
          </cell>
          <cell r="D50">
            <v>0</v>
          </cell>
        </row>
        <row r="51">
          <cell r="B51" t="str">
            <v xml:space="preserve">   d) Svalutazione dei crediti e delle disponibilità liquide</v>
          </cell>
          <cell r="C51">
            <v>0</v>
          </cell>
          <cell r="D51">
            <v>0</v>
          </cell>
        </row>
        <row r="52">
          <cell r="A52">
            <v>7</v>
          </cell>
          <cell r="B52" t="str">
            <v>Variazione delle rimanenze</v>
          </cell>
          <cell r="C52">
            <v>0</v>
          </cell>
          <cell r="D52">
            <v>0</v>
          </cell>
        </row>
        <row r="53">
          <cell r="A53">
            <v>8</v>
          </cell>
          <cell r="B53" t="str">
            <v>Accantonamenti per rischi</v>
          </cell>
          <cell r="C53">
            <v>-3300000000</v>
          </cell>
          <cell r="D53">
            <v>-3600000000</v>
          </cell>
        </row>
        <row r="54">
          <cell r="A54">
            <v>9</v>
          </cell>
          <cell r="B54" t="str">
            <v>Altri accantonamenti</v>
          </cell>
          <cell r="C54">
            <v>0</v>
          </cell>
          <cell r="D54">
            <v>0</v>
          </cell>
        </row>
        <row r="55">
          <cell r="C55">
            <v>0</v>
          </cell>
          <cell r="D55">
            <v>0</v>
          </cell>
        </row>
        <row r="56">
          <cell r="B56" t="str">
            <v xml:space="preserve">TOTALE COSTI DELLA PRODUZIONE </v>
          </cell>
          <cell r="C56">
            <v>-293684000000</v>
          </cell>
          <cell r="D56">
            <v>-293044000000</v>
          </cell>
        </row>
        <row r="58">
          <cell r="B58" t="str">
            <v>DIFFERENZA TRA VALORE E COSTI DELLA PRODUZ.</v>
          </cell>
          <cell r="C58">
            <v>-3806000000</v>
          </cell>
          <cell r="D58">
            <v>0</v>
          </cell>
        </row>
        <row r="60">
          <cell r="A60" t="str">
            <v>C)</v>
          </cell>
          <cell r="B60" t="str">
            <v>PROVENTI E ONERI FINANZIARI</v>
          </cell>
        </row>
        <row r="62">
          <cell r="A62">
            <v>1</v>
          </cell>
          <cell r="B62" t="str">
            <v>Proventi</v>
          </cell>
          <cell r="C62">
            <v>0</v>
          </cell>
          <cell r="D62">
            <v>0</v>
          </cell>
        </row>
        <row r="63">
          <cell r="A63">
            <v>2</v>
          </cell>
          <cell r="B63" t="str">
            <v>Oneri</v>
          </cell>
          <cell r="C63">
            <v>-150000000</v>
          </cell>
          <cell r="D63">
            <v>0</v>
          </cell>
        </row>
        <row r="65">
          <cell r="B65" t="str">
            <v>TOTALE PROVENTI E ONERI FINANZIARI</v>
          </cell>
          <cell r="C65">
            <v>-150000000</v>
          </cell>
          <cell r="D65">
            <v>0</v>
          </cell>
        </row>
        <row r="68">
          <cell r="B68" t="str">
            <v>TOTALE PARTITE STRAORDINARIE</v>
          </cell>
        </row>
        <row r="70">
          <cell r="B70" t="str">
            <v xml:space="preserve">RISULTATO PRIMA DELLE IMPOSTE </v>
          </cell>
          <cell r="C70">
            <v>-3956000000</v>
          </cell>
          <cell r="D70">
            <v>0</v>
          </cell>
        </row>
        <row r="71">
          <cell r="C71">
            <v>0</v>
          </cell>
          <cell r="D71">
            <v>0</v>
          </cell>
        </row>
        <row r="72">
          <cell r="B72" t="str">
            <v>Imposte sul reddito dell'esercizio</v>
          </cell>
          <cell r="C72">
            <v>0</v>
          </cell>
          <cell r="D72">
            <v>0</v>
          </cell>
        </row>
        <row r="73">
          <cell r="C73">
            <v>0</v>
          </cell>
          <cell r="D73">
            <v>0</v>
          </cell>
        </row>
        <row r="74">
          <cell r="C74">
            <v>0</v>
          </cell>
          <cell r="D74">
            <v>0</v>
          </cell>
        </row>
        <row r="75">
          <cell r="B75" t="str">
            <v>UTILE (PERDITA) DELL'ESERCIZIO</v>
          </cell>
          <cell r="C75">
            <v>-3956000000</v>
          </cell>
          <cell r="D75">
            <v>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/>
      <sheetData sheetId="213" refreshError="1"/>
      <sheetData sheetId="214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Schema CE"/>
      <sheetName val="CE Min"/>
      <sheetName val="Alimentazione CE Costi"/>
      <sheetName val="Alimentazione CE Ricavi"/>
      <sheetName val="posizione "/>
      <sheetName val="incentivi + ms+ rar"/>
      <sheetName val="fasce comp"/>
      <sheetName val="accessorio "/>
      <sheetName val="ce art. 44"/>
      <sheetName val="oneri"/>
      <sheetName val="Foglio1"/>
      <sheetName val="Foglio2"/>
    </sheetNames>
    <sheetDataSet>
      <sheetData sheetId="0"/>
      <sheetData sheetId="1">
        <row r="387">
          <cell r="E387">
            <v>43764567.840000004</v>
          </cell>
        </row>
      </sheetData>
      <sheetData sheetId="2">
        <row r="307">
          <cell r="S307">
            <v>0</v>
          </cell>
        </row>
      </sheetData>
      <sheetData sheetId="3"/>
      <sheetData sheetId="4">
        <row r="4">
          <cell r="B4">
            <v>7505373.46</v>
          </cell>
        </row>
      </sheetData>
      <sheetData sheetId="5">
        <row r="20">
          <cell r="I20">
            <v>768216.84</v>
          </cell>
        </row>
        <row r="38">
          <cell r="T38">
            <v>623281.92000000004</v>
          </cell>
        </row>
        <row r="50">
          <cell r="I50">
            <v>100735.47</v>
          </cell>
        </row>
      </sheetData>
      <sheetData sheetId="6">
        <row r="20">
          <cell r="I20">
            <v>978472.41</v>
          </cell>
        </row>
      </sheetData>
      <sheetData sheetId="7">
        <row r="21">
          <cell r="G21">
            <v>803585.11</v>
          </cell>
        </row>
        <row r="34">
          <cell r="G34">
            <v>558723.86</v>
          </cell>
        </row>
      </sheetData>
      <sheetData sheetId="8"/>
      <sheetData sheetId="9"/>
      <sheetData sheetId="10"/>
      <sheetData sheetId="11" refreshError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Schema CE"/>
      <sheetName val="CE Min"/>
      <sheetName val="Alimentazione CE Costi"/>
      <sheetName val="Alimentazione CE Ricavi"/>
      <sheetName val="SSR Rendiconto finanziario"/>
      <sheetName val="posizione  (2)"/>
      <sheetName val="posizione "/>
      <sheetName val="incentivi + ms+ rar"/>
      <sheetName val="fasce comp"/>
      <sheetName val="accessorio "/>
      <sheetName val="ce art. 44"/>
      <sheetName val="Foglio1"/>
      <sheetName val="Foglio2"/>
    </sheetNames>
    <sheetDataSet>
      <sheetData sheetId="0"/>
      <sheetData sheetId="1"/>
      <sheetData sheetId="2">
        <row r="479">
          <cell r="K479">
            <v>7408045.4400000004</v>
          </cell>
        </row>
        <row r="482">
          <cell r="N482">
            <v>605506.66</v>
          </cell>
        </row>
        <row r="495">
          <cell r="N495">
            <v>31416.98</v>
          </cell>
        </row>
        <row r="509">
          <cell r="N509">
            <v>169148.68</v>
          </cell>
        </row>
        <row r="519">
          <cell r="N519">
            <v>0</v>
          </cell>
        </row>
        <row r="586">
          <cell r="N586">
            <v>24558.71</v>
          </cell>
        </row>
        <row r="596">
          <cell r="N596">
            <v>272.79000000000002</v>
          </cell>
        </row>
        <row r="637">
          <cell r="N637">
            <v>24033.41</v>
          </cell>
        </row>
        <row r="647">
          <cell r="N647">
            <v>0</v>
          </cell>
        </row>
        <row r="714">
          <cell r="N714">
            <v>64784.14</v>
          </cell>
        </row>
        <row r="724">
          <cell r="N724">
            <v>0</v>
          </cell>
        </row>
      </sheetData>
      <sheetData sheetId="3"/>
      <sheetData sheetId="4"/>
      <sheetData sheetId="5"/>
      <sheetData sheetId="6">
        <row r="4">
          <cell r="B4">
            <v>7504748.1299999999</v>
          </cell>
        </row>
        <row r="22">
          <cell r="B22">
            <v>6838572.9100000001</v>
          </cell>
          <cell r="E22">
            <v>7290792.8300000001</v>
          </cell>
        </row>
        <row r="23">
          <cell r="B23">
            <v>413911.19</v>
          </cell>
          <cell r="E23">
            <v>492368.21</v>
          </cell>
        </row>
        <row r="28">
          <cell r="B28">
            <v>2300921.9</v>
          </cell>
          <cell r="E28">
            <v>2407301.7799999998</v>
          </cell>
        </row>
        <row r="29">
          <cell r="B29">
            <v>0</v>
          </cell>
          <cell r="E29">
            <v>0</v>
          </cell>
        </row>
        <row r="41">
          <cell r="B41">
            <v>106026.62</v>
          </cell>
          <cell r="E41">
            <v>147381.03</v>
          </cell>
        </row>
        <row r="42">
          <cell r="B42">
            <v>8939.01</v>
          </cell>
          <cell r="E42">
            <v>55347.519999999997</v>
          </cell>
        </row>
        <row r="43">
          <cell r="B43">
            <v>92965.6</v>
          </cell>
          <cell r="E43">
            <v>92965.6</v>
          </cell>
        </row>
        <row r="44">
          <cell r="B44">
            <v>0</v>
          </cell>
          <cell r="E44">
            <v>0</v>
          </cell>
        </row>
        <row r="45">
          <cell r="B45">
            <v>282722.59000000003</v>
          </cell>
          <cell r="E45">
            <v>321562.39</v>
          </cell>
        </row>
        <row r="46">
          <cell r="B46">
            <v>0</v>
          </cell>
          <cell r="E46">
            <v>33085.53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lim C.E."/>
      <sheetName val="Alim S.P."/>
      <sheetName val="Schema C.E."/>
      <sheetName val="Schema S.P."/>
      <sheetName val="FABB_COPERT"/>
      <sheetName val="ratei e risconti"/>
      <sheetName val="immobiliz."/>
      <sheetName val="fondi"/>
      <sheetName val="patrim.netto"/>
      <sheetName val="Alimentazione"/>
      <sheetName val="Fisse Pers.SSR"/>
      <sheetName val="Riepilogo"/>
      <sheetName val="C.E. preventivo"/>
      <sheetName val="Contr.Reg."/>
      <sheetName val="Tabelle DRG-Amb."/>
      <sheetName val="Sociale"/>
      <sheetName val="BudgetTes."/>
      <sheetName val="Contr.privati-Org.-Rev."/>
      <sheetName val="RSA"/>
      <sheetName val="Alim.SSC"/>
      <sheetName val="Fin.integr."/>
      <sheetName val="Diff.Stima-Chius."/>
      <sheetName val="C.E. "/>
      <sheetName val="rimanenze"/>
      <sheetName val="Fondi Inc.Access.Posiz."/>
      <sheetName val="accantonamenti"/>
      <sheetName val="Fiananz.2002"/>
      <sheetName val="Personale"/>
      <sheetName val="Contributi"/>
      <sheetName val="DRG-AMB.reg"/>
      <sheetName val="immob."/>
      <sheetName val="Budget Tesoreria"/>
      <sheetName val="Tabelle"/>
      <sheetName val="Deb vs forn."/>
      <sheetName val="Perdita"/>
      <sheetName val="Alim S_P_"/>
      <sheetName val="Alim_C_E_"/>
      <sheetName val="Alim_S_P_"/>
      <sheetName val="Schema_C_E_"/>
      <sheetName val="Schema_S_P_"/>
      <sheetName val="ratei_e_risconti"/>
      <sheetName val="immobiliz_"/>
      <sheetName val="patrim_netto"/>
      <sheetName val="Fisse_Pers_SSR"/>
      <sheetName val="C_E__preventivo"/>
      <sheetName val="Contr_Reg_"/>
      <sheetName val="Tabelle_DRG-Amb_"/>
      <sheetName val="BudgetTes_"/>
      <sheetName val="Contr_privati-Org_-Rev_"/>
      <sheetName val="Alim_SSC"/>
      <sheetName val="Fin_integr_"/>
      <sheetName val="Diff_Stima-Chius_"/>
      <sheetName val="C_E__"/>
      <sheetName val="Fondi_Inc_Access_Posiz_"/>
      <sheetName val="Fiananz_2002"/>
      <sheetName val="DRG-AMB_reg"/>
      <sheetName val="immob_"/>
      <sheetName val="Budget_Tesoreria"/>
      <sheetName val="Deb_vs_forn_"/>
      <sheetName val="Alim_S_P_1"/>
      <sheetName val="Alim_C_E_1"/>
      <sheetName val="Alim_S_P_2"/>
      <sheetName val="Schema_C_E_1"/>
      <sheetName val="Schema_S_P_1"/>
      <sheetName val="ratei_e_risconti1"/>
      <sheetName val="immobiliz_1"/>
      <sheetName val="patrim_netto1"/>
      <sheetName val="Fisse_Pers_SSR1"/>
      <sheetName val="C_E__preventivo1"/>
      <sheetName val="Contr_Reg_1"/>
      <sheetName val="Tabelle_DRG-Amb_1"/>
      <sheetName val="BudgetTes_1"/>
      <sheetName val="Contr_privati-Org_-Rev_1"/>
      <sheetName val="Alim_SSC1"/>
      <sheetName val="Fin_integr_1"/>
      <sheetName val="Diff_Stima-Chius_1"/>
      <sheetName val="C_E__1"/>
      <sheetName val="Fondi_Inc_Access_Posiz_1"/>
      <sheetName val="Fiananz_20021"/>
      <sheetName val="DRG-AMB_reg1"/>
      <sheetName val="immob_1"/>
      <sheetName val="Budget_Tesoreria1"/>
      <sheetName val="Deb_vs_forn_1"/>
      <sheetName val="Alim_S_P_3"/>
      <sheetName val="Alim_C_E_2"/>
      <sheetName val="Alim_S_P_4"/>
      <sheetName val="Schema_C_E_2"/>
      <sheetName val="Schema_S_P_2"/>
      <sheetName val="ratei_e_risconti2"/>
      <sheetName val="immobiliz_2"/>
      <sheetName val="patrim_netto2"/>
      <sheetName val="Fisse_Pers_SSR2"/>
      <sheetName val="C_E__preventivo2"/>
      <sheetName val="Contr_Reg_2"/>
      <sheetName val="Tabelle_DRG-Amb_2"/>
      <sheetName val="BudgetTes_2"/>
      <sheetName val="Contr_privati-Org_-Rev_2"/>
      <sheetName val="Alim_SSC2"/>
      <sheetName val="Fin_integr_2"/>
      <sheetName val="Diff_Stima-Chius_2"/>
      <sheetName val="C_E__2"/>
      <sheetName val="Fondi_Inc_Access_Posiz_2"/>
      <sheetName val="Fiananz_20022"/>
      <sheetName val="DRG-AMB_reg2"/>
      <sheetName val="immob_2"/>
      <sheetName val="Budget_Tesoreria2"/>
      <sheetName val="Deb_vs_forn_2"/>
      <sheetName val="Alim_S_P_5"/>
      <sheetName val="Alim_C_E_3"/>
      <sheetName val="Alim_S_P_6"/>
      <sheetName val="Schema_C_E_3"/>
      <sheetName val="Schema_S_P_3"/>
      <sheetName val="ratei_e_risconti3"/>
      <sheetName val="immobiliz_3"/>
      <sheetName val="patrim_netto3"/>
      <sheetName val="Fisse_Pers_SSR3"/>
      <sheetName val="C_E__preventivo3"/>
      <sheetName val="Contr_Reg_3"/>
      <sheetName val="Tabelle_DRG-Amb_3"/>
      <sheetName val="BudgetTes_3"/>
      <sheetName val="Contr_privati-Org_-Rev_3"/>
      <sheetName val="Alim_SSC3"/>
      <sheetName val="Fin_integr_3"/>
      <sheetName val="Diff_Stima-Chius_3"/>
      <sheetName val="C_E__3"/>
      <sheetName val="Fondi_Inc_Access_Posiz_3"/>
      <sheetName val="Fiananz_20023"/>
      <sheetName val="DRG-AMB_reg3"/>
      <sheetName val="immob_3"/>
      <sheetName val="Budget_Tesoreria3"/>
      <sheetName val="Deb_vs_forn_3"/>
      <sheetName val="Alim_S_P_7"/>
      <sheetName val="Alim_C_E_4"/>
      <sheetName val="Alimentazione_CE012"/>
      <sheetName val="AO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lim C.E."/>
      <sheetName val="Alim S.P."/>
      <sheetName val="Schema C.E."/>
      <sheetName val="Schema S.P."/>
      <sheetName val="FABB_COPERT"/>
      <sheetName val="ratei e risconti"/>
      <sheetName val="immobiliz."/>
      <sheetName val="fondi"/>
      <sheetName val="patrim.netto"/>
      <sheetName val="Alimentazione"/>
      <sheetName val="Fisse Pers.SSR"/>
      <sheetName val="Riepilogo"/>
      <sheetName val="C.E. preventivo"/>
      <sheetName val="Contr.Reg."/>
      <sheetName val="Tabelle DRG-Amb."/>
      <sheetName val="Sociale"/>
      <sheetName val="BudgetTes."/>
      <sheetName val="Contr.privati-Org.-Rev."/>
      <sheetName val="RSA"/>
      <sheetName val="Alim.SSC"/>
      <sheetName val="Fin.integr."/>
      <sheetName val="Diff.Stima-Chius."/>
      <sheetName val="C.E. "/>
      <sheetName val="rimanenze"/>
      <sheetName val="Fondi Inc.Access.Posiz."/>
      <sheetName val="accantonamenti"/>
      <sheetName val="Fiananz.2002"/>
      <sheetName val="Personale"/>
      <sheetName val="Contributi"/>
      <sheetName val="DRG-AMB.reg"/>
      <sheetName val="immob."/>
      <sheetName val="Budget Tesoreria"/>
      <sheetName val="Tabelle"/>
      <sheetName val="Deb vs forn."/>
      <sheetName val="Perdita"/>
      <sheetName val="Alim S_P_"/>
      <sheetName val="Alim_C_E_"/>
      <sheetName val="Alim_S_P_"/>
      <sheetName val="Schema_C_E_"/>
      <sheetName val="Schema_S_P_"/>
      <sheetName val="ratei_e_risconti"/>
      <sheetName val="immobiliz_"/>
      <sheetName val="patrim_netto"/>
      <sheetName val="Fisse_Pers_SSR"/>
      <sheetName val="C_E__preventivo"/>
      <sheetName val="Contr_Reg_"/>
      <sheetName val="Tabelle_DRG-Amb_"/>
      <sheetName val="BudgetTes_"/>
      <sheetName val="Contr_privati-Org_-Rev_"/>
      <sheetName val="Alim_SSC"/>
      <sheetName val="Fin_integr_"/>
      <sheetName val="Diff_Stima-Chius_"/>
      <sheetName val="C_E__"/>
      <sheetName val="Fondi_Inc_Access_Posiz_"/>
      <sheetName val="Fiananz_2002"/>
      <sheetName val="DRG-AMB_reg"/>
      <sheetName val="immob_"/>
      <sheetName val="Budget_Tesoreria"/>
      <sheetName val="Deb_vs_forn_"/>
      <sheetName val="Alim_S_P_1"/>
      <sheetName val="Alim_C_E_1"/>
      <sheetName val="Alim_S_P_2"/>
      <sheetName val="Schema_C_E_1"/>
      <sheetName val="Schema_S_P_1"/>
      <sheetName val="ratei_e_risconti1"/>
      <sheetName val="immobiliz_1"/>
      <sheetName val="patrim_netto1"/>
      <sheetName val="Fisse_Pers_SSR1"/>
      <sheetName val="C_E__preventivo1"/>
      <sheetName val="Contr_Reg_1"/>
      <sheetName val="Tabelle_DRG-Amb_1"/>
      <sheetName val="BudgetTes_1"/>
      <sheetName val="Contr_privati-Org_-Rev_1"/>
      <sheetName val="Alim_SSC1"/>
      <sheetName val="Fin_integr_1"/>
      <sheetName val="Diff_Stima-Chius_1"/>
      <sheetName val="C_E__1"/>
      <sheetName val="Fondi_Inc_Access_Posiz_1"/>
      <sheetName val="Fiananz_20021"/>
      <sheetName val="DRG-AMB_reg1"/>
      <sheetName val="immob_1"/>
      <sheetName val="Budget_Tesoreria1"/>
      <sheetName val="Deb_vs_forn_1"/>
      <sheetName val="Alim_S_P_3"/>
      <sheetName val="Alim_C_E_2"/>
      <sheetName val="Alim_S_P_4"/>
      <sheetName val="Schema_C_E_2"/>
      <sheetName val="Schema_S_P_2"/>
      <sheetName val="ratei_e_risconti2"/>
      <sheetName val="immobiliz_2"/>
      <sheetName val="patrim_netto2"/>
      <sheetName val="Fisse_Pers_SSR2"/>
      <sheetName val="C_E__preventivo2"/>
      <sheetName val="Contr_Reg_2"/>
      <sheetName val="Tabelle_DRG-Amb_2"/>
      <sheetName val="BudgetTes_2"/>
      <sheetName val="Contr_privati-Org_-Rev_2"/>
      <sheetName val="Alim_SSC2"/>
      <sheetName val="Fin_integr_2"/>
      <sheetName val="Diff_Stima-Chius_2"/>
      <sheetName val="C_E__2"/>
      <sheetName val="Fondi_Inc_Access_Posiz_2"/>
      <sheetName val="Fiananz_20022"/>
      <sheetName val="DRG-AMB_reg2"/>
      <sheetName val="immob_2"/>
      <sheetName val="Budget_Tesoreria2"/>
      <sheetName val="Deb_vs_forn_2"/>
      <sheetName val="Alim_S_P_5"/>
      <sheetName val="Alim_C_E_3"/>
      <sheetName val="Alim_S_P_6"/>
      <sheetName val="Schema_C_E_3"/>
      <sheetName val="Schema_S_P_3"/>
      <sheetName val="ratei_e_risconti3"/>
      <sheetName val="immobiliz_3"/>
      <sheetName val="patrim_netto3"/>
      <sheetName val="Fisse_Pers_SSR3"/>
      <sheetName val="C_E__preventivo3"/>
      <sheetName val="Contr_Reg_3"/>
      <sheetName val="Tabelle_DRG-Amb_3"/>
      <sheetName val="BudgetTes_3"/>
      <sheetName val="Contr_privati-Org_-Rev_3"/>
      <sheetName val="Alim_SSC3"/>
      <sheetName val="Fin_integr_3"/>
      <sheetName val="Diff_Stima-Chius_3"/>
      <sheetName val="C_E__3"/>
      <sheetName val="Fondi_Inc_Access_Posiz_3"/>
      <sheetName val="Fiananz_20023"/>
      <sheetName val="DRG-AMB_reg3"/>
      <sheetName val="immob_3"/>
      <sheetName val="Budget_Tesoreria3"/>
      <sheetName val="Deb_vs_forn_3"/>
      <sheetName val="Alim_S_P_7"/>
      <sheetName val="Alim_C_E_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Previsione amm.ti"/>
      <sheetName val="immobilizz."/>
      <sheetName val="Alim C.E."/>
      <sheetName val="Alim S.P."/>
      <sheetName val="Schema C.E."/>
      <sheetName val="Schema S.P."/>
      <sheetName val="Alim S_P_"/>
      <sheetName val="Previsione_amm_ti"/>
      <sheetName val="immobilizz_"/>
      <sheetName val="Alim_C_E_"/>
      <sheetName val="Alim_S_P_"/>
      <sheetName val="Schema_C_E_"/>
      <sheetName val="Schema_S_P_"/>
      <sheetName val="Alim_S_P_1"/>
      <sheetName val="Previsione_amm_ti1"/>
      <sheetName val="immobilizz_1"/>
      <sheetName val="Alim_C_E_1"/>
      <sheetName val="Alim_S_P_2"/>
      <sheetName val="Schema_C_E_1"/>
      <sheetName val="Schema_S_P_1"/>
      <sheetName val="Alim_S_P_3"/>
      <sheetName val="Previsione_amm_ti2"/>
      <sheetName val="immobilizz_2"/>
      <sheetName val="Alim_C_E_2"/>
      <sheetName val="Alim_S_P_4"/>
      <sheetName val="Schema_C_E_2"/>
      <sheetName val="Schema_S_P_2"/>
      <sheetName val="Alim_S_P_5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lim C.E."/>
      <sheetName val="Alim S.P."/>
      <sheetName val="Schema C.E."/>
      <sheetName val="Schema S.P."/>
      <sheetName val="FABB_COPERT"/>
      <sheetName val="ratei e risconti"/>
      <sheetName val="immobiliz."/>
      <sheetName val="fondi"/>
      <sheetName val="patrim.netto"/>
      <sheetName val="Alimentazione"/>
      <sheetName val="Fisse Pers.SSR"/>
      <sheetName val="Riepilogo"/>
      <sheetName val="C.E. preventivo"/>
      <sheetName val="Contr.Reg."/>
      <sheetName val="Tabelle DRG-Amb."/>
      <sheetName val="Sociale"/>
      <sheetName val="BudgetTes."/>
      <sheetName val="Contr.privati-Org.-Rev."/>
      <sheetName val="RSA"/>
      <sheetName val="Alim.SSC"/>
      <sheetName val="Fin.integr."/>
      <sheetName val="Diff.Stima-Chius."/>
      <sheetName val="C.E. "/>
      <sheetName val="rimanenze"/>
      <sheetName val="Fondi Inc.Access.Posiz."/>
      <sheetName val="accantonamenti"/>
      <sheetName val="Fiananz.2002"/>
      <sheetName val="Personale"/>
      <sheetName val="Contributi"/>
      <sheetName val="DRG-AMB.reg"/>
      <sheetName val="immob."/>
      <sheetName val="Budget Tesoreria"/>
      <sheetName val="Tabelle"/>
      <sheetName val="Deb vs forn."/>
      <sheetName val="Perdita"/>
      <sheetName val="Alim S_P_"/>
      <sheetName val="Alim_C_E_"/>
      <sheetName val="Alim_S_P_"/>
      <sheetName val="Schema_C_E_"/>
      <sheetName val="Schema_S_P_"/>
      <sheetName val="ratei_e_risconti"/>
      <sheetName val="immobiliz_"/>
      <sheetName val="patrim_netto"/>
      <sheetName val="Fisse_Pers_SSR"/>
      <sheetName val="C_E__preventivo"/>
      <sheetName val="Contr_Reg_"/>
      <sheetName val="Tabelle_DRG-Amb_"/>
      <sheetName val="BudgetTes_"/>
      <sheetName val="Contr_privati-Org_-Rev_"/>
      <sheetName val="Alim_SSC"/>
      <sheetName val="Fin_integr_"/>
      <sheetName val="Diff_Stima-Chius_"/>
      <sheetName val="C_E__"/>
      <sheetName val="Fondi_Inc_Access_Posiz_"/>
      <sheetName val="Fiananz_2002"/>
      <sheetName val="DRG-AMB_reg"/>
      <sheetName val="immob_"/>
      <sheetName val="Budget_Tesoreria"/>
      <sheetName val="Deb_vs_forn_"/>
      <sheetName val="Alim_S_P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lim C.E."/>
      <sheetName val="Alim S.P."/>
      <sheetName val="Schema C.E."/>
      <sheetName val="Schema S.P."/>
      <sheetName val="FABB_COPERT"/>
      <sheetName val="ratei e risconti"/>
      <sheetName val="immobiliz."/>
      <sheetName val="fondi"/>
      <sheetName val="patrim.netto"/>
      <sheetName val="Alimentazione"/>
      <sheetName val="Fisse Pers.SSR"/>
      <sheetName val="Riepilogo"/>
      <sheetName val="C.E. preventivo"/>
      <sheetName val="Contr.Reg."/>
      <sheetName val="Tabelle DRG-Amb."/>
      <sheetName val="Sociale"/>
      <sheetName val="BudgetTes."/>
      <sheetName val="Contr.privati-Org.-Rev."/>
      <sheetName val="RSA"/>
      <sheetName val="Alim.SSC"/>
      <sheetName val="Fin.integr."/>
      <sheetName val="Diff.Stima-Chius."/>
      <sheetName val="C.E. "/>
      <sheetName val="rimanenze"/>
      <sheetName val="Fondi Inc.Access.Posiz."/>
      <sheetName val="accantonamenti"/>
      <sheetName val="Fiananz.2002"/>
      <sheetName val="Personale"/>
      <sheetName val="Contributi"/>
      <sheetName val="DRG-AMB.reg"/>
      <sheetName val="immob."/>
      <sheetName val="Budget Tesoreria"/>
      <sheetName val="Tabelle"/>
      <sheetName val="Deb vs forn."/>
      <sheetName val="Perdita"/>
      <sheetName val="Alim S_P_"/>
      <sheetName val="Alim_C_E_"/>
      <sheetName val="Alim_S_P_"/>
      <sheetName val="Schema_C_E_"/>
      <sheetName val="Schema_S_P_"/>
      <sheetName val="ratei_e_risconti"/>
      <sheetName val="immobiliz_"/>
      <sheetName val="patrim_netto"/>
      <sheetName val="Fisse_Pers_SSR"/>
      <sheetName val="C_E__preventivo"/>
      <sheetName val="Contr_Reg_"/>
      <sheetName val="Tabelle_DRG-Amb_"/>
      <sheetName val="BudgetTes_"/>
      <sheetName val="Contr_privati-Org_-Rev_"/>
      <sheetName val="Alim_SSC"/>
      <sheetName val="Fin_integr_"/>
      <sheetName val="Diff_Stima-Chius_"/>
      <sheetName val="C_E__"/>
      <sheetName val="Fondi_Inc_Access_Posiz_"/>
      <sheetName val="Fiananz_2002"/>
      <sheetName val="DRG-AMB_reg"/>
      <sheetName val="immob_"/>
      <sheetName val="Budget_Tesoreria"/>
      <sheetName val="Deb_vs_forn_"/>
      <sheetName val="Alim_S_P_1"/>
      <sheetName val="Fisse_Pers_SSR1"/>
      <sheetName val="C_E__preventivo1"/>
      <sheetName val="Contr_Reg_1"/>
      <sheetName val="Tabelle_DRG-Amb_1"/>
      <sheetName val="BudgetTes_1"/>
      <sheetName val="Contr_privati-Org_-Rev_1"/>
      <sheetName val="Alim_C_E_1"/>
      <sheetName val="Alim_S_P_2"/>
      <sheetName val="Schema_C_E_1"/>
      <sheetName val="Schema_S_P_1"/>
      <sheetName val="ratei_e_risconti1"/>
      <sheetName val="immobiliz_1"/>
      <sheetName val="patrim_netto1"/>
      <sheetName val="Alim_SSC1"/>
      <sheetName val="Fin_integr_1"/>
      <sheetName val="Diff_Stima-Chius_1"/>
      <sheetName val="C_E__1"/>
      <sheetName val="Fondi_Inc_Access_Posiz_1"/>
      <sheetName val="Fiananz_20021"/>
      <sheetName val="DRG-AMB_reg1"/>
      <sheetName val="immob_1"/>
      <sheetName val="Budget_Tesoreria1"/>
      <sheetName val="Deb_vs_forn_1"/>
      <sheetName val="Alim_S_P_3"/>
      <sheetName val="Fisse_Pers_SSR2"/>
      <sheetName val="C_E__preventivo2"/>
      <sheetName val="Contr_Reg_2"/>
      <sheetName val="Tabelle_DRG-Amb_2"/>
      <sheetName val="BudgetTes_2"/>
      <sheetName val="Contr_privati-Org_-Rev_2"/>
      <sheetName val="Alim_C_E_2"/>
      <sheetName val="Alim_S_P_4"/>
      <sheetName val="Schema_C_E_2"/>
      <sheetName val="Schema_S_P_2"/>
      <sheetName val="ratei_e_risconti2"/>
      <sheetName val="immobiliz_2"/>
      <sheetName val="patrim_netto2"/>
      <sheetName val="Alim_SSC2"/>
      <sheetName val="Fin_integr_2"/>
      <sheetName val="Diff_Stima-Chius_2"/>
      <sheetName val="C_E__2"/>
      <sheetName val="Fondi_Inc_Access_Posiz_2"/>
      <sheetName val="Fiananz_20022"/>
      <sheetName val="DRG-AMB_reg2"/>
      <sheetName val="immob_2"/>
      <sheetName val="Budget_Tesoreria2"/>
      <sheetName val="Deb_vs_forn_2"/>
      <sheetName val="Alim_S_P_5"/>
      <sheetName val="Alim_C_E_3"/>
      <sheetName val="Alim_S_P_6"/>
      <sheetName val="Schema_C_E_3"/>
      <sheetName val="Schema_S_P_3"/>
      <sheetName val="ratei_e_risconti3"/>
      <sheetName val="immobiliz_3"/>
      <sheetName val="patrim_netto3"/>
      <sheetName val="Fisse_Pers_SSR3"/>
      <sheetName val="C_E__preventivo3"/>
      <sheetName val="Contr_Reg_3"/>
      <sheetName val="Tabelle_DRG-Amb_3"/>
      <sheetName val="BudgetTes_3"/>
      <sheetName val="Contr_privati-Org_-Rev_3"/>
      <sheetName val="Alim_SSC3"/>
      <sheetName val="Fin_integr_3"/>
      <sheetName val="Diff_Stima-Chius_3"/>
      <sheetName val="C_E__3"/>
      <sheetName val="Fondi_Inc_Access_Posiz_3"/>
      <sheetName val="Fiananz_20023"/>
      <sheetName val="DRG-AMB_reg3"/>
      <sheetName val="immob_3"/>
      <sheetName val="Budget_Tesoreria3"/>
      <sheetName val="Deb_vs_forn_3"/>
      <sheetName val="Alim_S_P_7"/>
      <sheetName val="Alim_C_E_4"/>
      <sheetName val="Alimentazione_CE012"/>
      <sheetName val="AO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1"/>
  <sheetViews>
    <sheetView tabSelected="1" zoomScale="130" zoomScaleNormal="130" workbookViewId="0">
      <selection activeCell="C2" sqref="C2"/>
    </sheetView>
  </sheetViews>
  <sheetFormatPr defaultRowHeight="12.75"/>
  <cols>
    <col min="2" max="2" width="5.7109375" customWidth="1"/>
    <col min="3" max="3" width="48.7109375" customWidth="1"/>
    <col min="4" max="4" width="19.85546875" customWidth="1"/>
    <col min="5" max="5" width="9" customWidth="1"/>
    <col min="6" max="9" width="15.140625" hidden="1" customWidth="1"/>
  </cols>
  <sheetData>
    <row r="1" spans="1:9" s="141" customFormat="1">
      <c r="A1" s="377" t="s">
        <v>412</v>
      </c>
      <c r="B1" s="378"/>
      <c r="D1" s="379"/>
      <c r="E1" s="380"/>
    </row>
    <row r="2" spans="1:9" s="383" customFormat="1">
      <c r="A2" s="381" t="s">
        <v>413</v>
      </c>
      <c r="B2" s="382"/>
      <c r="D2" s="144"/>
      <c r="E2" s="384"/>
    </row>
    <row r="3" spans="1:9" s="141" customFormat="1" ht="15.75">
      <c r="A3" s="1"/>
      <c r="B3" s="1"/>
      <c r="C3" s="2"/>
      <c r="D3" s="139"/>
      <c r="E3" s="140"/>
      <c r="F3" s="139"/>
      <c r="G3" s="139"/>
      <c r="H3" s="139"/>
      <c r="I3" s="139"/>
    </row>
    <row r="4" spans="1:9" s="142" customFormat="1" ht="20.25">
      <c r="A4" s="388" t="s">
        <v>0</v>
      </c>
      <c r="B4" s="389"/>
      <c r="C4" s="389"/>
      <c r="D4" s="385" t="s">
        <v>1</v>
      </c>
      <c r="E4" s="143"/>
    </row>
    <row r="5" spans="1:9" ht="13.5" thickBot="1">
      <c r="A5" s="3"/>
      <c r="B5" s="3"/>
      <c r="C5" s="4"/>
      <c r="D5" s="44"/>
      <c r="E5" s="44"/>
      <c r="F5" s="44"/>
      <c r="G5" s="44"/>
      <c r="H5" s="44"/>
      <c r="I5" s="44"/>
    </row>
    <row r="6" spans="1:9" ht="33" customHeight="1">
      <c r="A6" s="390" t="s">
        <v>137</v>
      </c>
      <c r="B6" s="391"/>
      <c r="C6" s="392"/>
      <c r="D6" s="393" t="s">
        <v>246</v>
      </c>
      <c r="F6" s="386" t="s">
        <v>411</v>
      </c>
      <c r="G6" s="386" t="s">
        <v>247</v>
      </c>
      <c r="H6" s="386" t="s">
        <v>249</v>
      </c>
      <c r="I6" s="386" t="s">
        <v>248</v>
      </c>
    </row>
    <row r="7" spans="1:9">
      <c r="A7" s="63"/>
      <c r="B7" s="64"/>
      <c r="C7" s="64"/>
      <c r="D7" s="394"/>
      <c r="F7" s="387"/>
      <c r="G7" s="387"/>
      <c r="H7" s="387"/>
      <c r="I7" s="387"/>
    </row>
    <row r="8" spans="1:9">
      <c r="A8" s="5"/>
      <c r="B8" s="6"/>
      <c r="C8" s="7"/>
      <c r="D8" s="45"/>
      <c r="F8" s="45"/>
      <c r="G8" s="327"/>
      <c r="H8" s="45"/>
      <c r="I8" s="45"/>
    </row>
    <row r="9" spans="1:9">
      <c r="A9" s="8" t="s">
        <v>2</v>
      </c>
      <c r="B9" s="9"/>
      <c r="C9" s="10" t="s">
        <v>3</v>
      </c>
      <c r="D9" s="46"/>
      <c r="F9" s="46"/>
      <c r="G9" s="328"/>
      <c r="H9" s="46"/>
      <c r="I9" s="46"/>
    </row>
    <row r="10" spans="1:9">
      <c r="A10" s="8"/>
      <c r="B10" s="9"/>
      <c r="C10" s="11"/>
      <c r="D10" s="47"/>
      <c r="F10" s="47"/>
      <c r="G10" s="329"/>
      <c r="H10" s="47"/>
      <c r="I10" s="47"/>
    </row>
    <row r="11" spans="1:9">
      <c r="A11" s="8">
        <v>1</v>
      </c>
      <c r="B11" s="10" t="s">
        <v>4</v>
      </c>
      <c r="C11" s="10"/>
      <c r="D11" s="48">
        <v>37580732</v>
      </c>
      <c r="F11" s="48" t="e">
        <f>+#REF!-H11</f>
        <v>#REF!</v>
      </c>
      <c r="G11" s="330">
        <v>37357249</v>
      </c>
      <c r="H11" s="48">
        <v>29302108</v>
      </c>
      <c r="I11" s="48">
        <v>39257860</v>
      </c>
    </row>
    <row r="12" spans="1:9">
      <c r="A12" s="12"/>
      <c r="B12" s="13" t="s">
        <v>5</v>
      </c>
      <c r="C12" s="13"/>
      <c r="D12" s="49">
        <v>25432765</v>
      </c>
      <c r="F12" s="49" t="e">
        <f>+#REF!-H12</f>
        <v>#REF!</v>
      </c>
      <c r="G12" s="331">
        <v>17508990</v>
      </c>
      <c r="H12" s="49">
        <v>16889018</v>
      </c>
      <c r="I12" s="49">
        <v>17457507</v>
      </c>
    </row>
    <row r="13" spans="1:9">
      <c r="A13" s="8"/>
      <c r="B13" s="13" t="s">
        <v>6</v>
      </c>
      <c r="C13" s="13"/>
      <c r="D13" s="49">
        <v>265513</v>
      </c>
      <c r="F13" s="49" t="e">
        <f>+#REF!-H13</f>
        <v>#REF!</v>
      </c>
      <c r="G13" s="331">
        <v>282459</v>
      </c>
      <c r="H13" s="49">
        <v>9485350</v>
      </c>
      <c r="I13" s="49">
        <v>9635423</v>
      </c>
    </row>
    <row r="14" spans="1:9">
      <c r="A14" s="8"/>
      <c r="B14" s="14"/>
      <c r="C14" s="42" t="s">
        <v>7</v>
      </c>
      <c r="D14" s="49">
        <v>95000</v>
      </c>
      <c r="F14" s="49" t="e">
        <f>+#REF!-H14</f>
        <v>#REF!</v>
      </c>
      <c r="G14" s="331">
        <v>94109</v>
      </c>
      <c r="H14" s="49">
        <v>9297000</v>
      </c>
      <c r="I14" s="49">
        <v>9322962</v>
      </c>
    </row>
    <row r="15" spans="1:9" ht="22.5">
      <c r="A15" s="12"/>
      <c r="B15" s="14"/>
      <c r="C15" s="42" t="s">
        <v>8</v>
      </c>
      <c r="D15" s="49">
        <v>0</v>
      </c>
      <c r="F15" s="49" t="e">
        <f>+#REF!-H15</f>
        <v>#REF!</v>
      </c>
      <c r="G15" s="331">
        <v>0</v>
      </c>
      <c r="H15" s="49">
        <v>0</v>
      </c>
      <c r="I15" s="49">
        <v>0</v>
      </c>
    </row>
    <row r="16" spans="1:9" ht="22.5">
      <c r="A16" s="8"/>
      <c r="B16" s="14"/>
      <c r="C16" s="42" t="s">
        <v>9</v>
      </c>
      <c r="D16" s="49">
        <v>0</v>
      </c>
      <c r="F16" s="49" t="e">
        <f>+#REF!-H16</f>
        <v>#REF!</v>
      </c>
      <c r="G16" s="331">
        <v>0</v>
      </c>
      <c r="H16" s="49">
        <v>0</v>
      </c>
      <c r="I16" s="49">
        <v>0</v>
      </c>
    </row>
    <row r="17" spans="1:9">
      <c r="A17" s="12"/>
      <c r="B17" s="14"/>
      <c r="C17" s="42" t="s">
        <v>10</v>
      </c>
      <c r="D17" s="49">
        <v>170513</v>
      </c>
      <c r="F17" s="49" t="e">
        <f>+#REF!-H17</f>
        <v>#REF!</v>
      </c>
      <c r="G17" s="331">
        <v>188350</v>
      </c>
      <c r="H17" s="49">
        <v>188350</v>
      </c>
      <c r="I17" s="49">
        <v>205373</v>
      </c>
    </row>
    <row r="18" spans="1:9">
      <c r="A18" s="12"/>
      <c r="B18" s="14"/>
      <c r="C18" s="42" t="s">
        <v>11</v>
      </c>
      <c r="D18" s="49">
        <v>0</v>
      </c>
      <c r="F18" s="49" t="e">
        <f>+#REF!-H18</f>
        <v>#REF!</v>
      </c>
      <c r="G18" s="331">
        <v>0</v>
      </c>
      <c r="H18" s="49">
        <v>0</v>
      </c>
      <c r="I18" s="49">
        <v>0</v>
      </c>
    </row>
    <row r="19" spans="1:9">
      <c r="A19" s="8"/>
      <c r="B19" s="14"/>
      <c r="C19" s="42" t="s">
        <v>12</v>
      </c>
      <c r="D19" s="49">
        <v>0</v>
      </c>
      <c r="F19" s="49" t="e">
        <f>+#REF!-H19</f>
        <v>#REF!</v>
      </c>
      <c r="G19" s="331">
        <v>0</v>
      </c>
      <c r="H19" s="49">
        <v>0</v>
      </c>
      <c r="I19" s="49">
        <v>107088</v>
      </c>
    </row>
    <row r="20" spans="1:9">
      <c r="A20" s="12"/>
      <c r="B20" s="14" t="s">
        <v>13</v>
      </c>
      <c r="C20" s="13"/>
      <c r="D20" s="49">
        <v>11882454</v>
      </c>
      <c r="F20" s="49" t="e">
        <f>+#REF!-H20</f>
        <v>#REF!</v>
      </c>
      <c r="G20" s="331">
        <v>19565800</v>
      </c>
      <c r="H20" s="49">
        <v>2927740</v>
      </c>
      <c r="I20" s="49">
        <v>12164930</v>
      </c>
    </row>
    <row r="21" spans="1:9">
      <c r="A21" s="12"/>
      <c r="B21" s="14"/>
      <c r="C21" s="13" t="s">
        <v>14</v>
      </c>
      <c r="D21" s="49">
        <v>1809818</v>
      </c>
      <c r="F21" s="49" t="e">
        <f>+#REF!-H21</f>
        <v>#REF!</v>
      </c>
      <c r="G21" s="331">
        <v>1909418</v>
      </c>
      <c r="H21" s="49">
        <v>1909418</v>
      </c>
      <c r="I21" s="49">
        <v>2727741</v>
      </c>
    </row>
    <row r="22" spans="1:9">
      <c r="A22" s="12"/>
      <c r="B22" s="14"/>
      <c r="C22" s="13" t="s">
        <v>15</v>
      </c>
      <c r="D22" s="49">
        <v>0</v>
      </c>
      <c r="F22" s="49" t="e">
        <f>+#REF!-H22</f>
        <v>#REF!</v>
      </c>
      <c r="G22" s="331">
        <v>4368980</v>
      </c>
      <c r="H22" s="49">
        <v>200000</v>
      </c>
      <c r="I22" s="49">
        <v>5154720</v>
      </c>
    </row>
    <row r="23" spans="1:9">
      <c r="A23" s="12"/>
      <c r="B23" s="14"/>
      <c r="C23" s="13" t="s">
        <v>16</v>
      </c>
      <c r="D23" s="49">
        <v>9297000</v>
      </c>
      <c r="F23" s="49" t="e">
        <f>+#REF!-H23</f>
        <v>#REF!</v>
      </c>
      <c r="G23" s="331">
        <v>9338122</v>
      </c>
      <c r="H23" s="49">
        <v>0</v>
      </c>
      <c r="I23" s="49">
        <v>269315</v>
      </c>
    </row>
    <row r="24" spans="1:9">
      <c r="A24" s="12"/>
      <c r="B24" s="14"/>
      <c r="C24" s="13" t="s">
        <v>17</v>
      </c>
      <c r="D24" s="49">
        <v>775636</v>
      </c>
      <c r="F24" s="49" t="e">
        <f>+#REF!-H24</f>
        <v>#REF!</v>
      </c>
      <c r="G24" s="331">
        <v>3949280</v>
      </c>
      <c r="H24" s="49">
        <v>818322</v>
      </c>
      <c r="I24" s="49">
        <v>4013154</v>
      </c>
    </row>
    <row r="25" spans="1:9">
      <c r="A25" s="12"/>
      <c r="B25" s="14" t="s">
        <v>18</v>
      </c>
      <c r="C25" s="13"/>
      <c r="D25" s="49">
        <v>0</v>
      </c>
      <c r="F25" s="49" t="e">
        <f>+#REF!-H25</f>
        <v>#REF!</v>
      </c>
      <c r="G25" s="331">
        <v>0</v>
      </c>
      <c r="H25" s="49">
        <v>0</v>
      </c>
      <c r="I25" s="49">
        <v>0</v>
      </c>
    </row>
    <row r="26" spans="1:9">
      <c r="A26" s="8">
        <v>2</v>
      </c>
      <c r="B26" s="10" t="s">
        <v>19</v>
      </c>
      <c r="C26" s="10"/>
      <c r="D26" s="50">
        <v>0</v>
      </c>
      <c r="F26" s="50" t="e">
        <f>+#REF!-H26</f>
        <v>#REF!</v>
      </c>
      <c r="G26" s="332">
        <v>0</v>
      </c>
      <c r="H26" s="50">
        <v>0</v>
      </c>
      <c r="I26" s="50">
        <v>-9566556</v>
      </c>
    </row>
    <row r="27" spans="1:9">
      <c r="A27" s="8">
        <v>3</v>
      </c>
      <c r="B27" s="10" t="s">
        <v>20</v>
      </c>
      <c r="C27" s="10"/>
      <c r="D27" s="50">
        <v>13882660</v>
      </c>
      <c r="F27" s="50" t="e">
        <f>+#REF!-H27</f>
        <v>#REF!</v>
      </c>
      <c r="G27" s="332">
        <v>9989425</v>
      </c>
      <c r="H27" s="50">
        <v>9406087</v>
      </c>
      <c r="I27" s="50">
        <v>17592281</v>
      </c>
    </row>
    <row r="28" spans="1:9">
      <c r="A28" s="8">
        <v>4</v>
      </c>
      <c r="B28" s="10" t="s">
        <v>21</v>
      </c>
      <c r="C28" s="10"/>
      <c r="D28" s="48">
        <v>77561596</v>
      </c>
      <c r="F28" s="48" t="e">
        <f>+#REF!-H28</f>
        <v>#REF!</v>
      </c>
      <c r="G28" s="330">
        <v>84549277</v>
      </c>
      <c r="H28" s="48">
        <v>81905331</v>
      </c>
      <c r="I28" s="48">
        <v>83470326</v>
      </c>
    </row>
    <row r="29" spans="1:9">
      <c r="A29" s="8"/>
      <c r="B29" s="13" t="s">
        <v>22</v>
      </c>
      <c r="C29" s="15"/>
      <c r="D29" s="49">
        <v>75020232</v>
      </c>
      <c r="F29" s="49" t="e">
        <f>+#REF!-H29</f>
        <v>#REF!</v>
      </c>
      <c r="G29" s="331">
        <v>82342913</v>
      </c>
      <c r="H29" s="49">
        <v>79798967</v>
      </c>
      <c r="I29" s="49">
        <v>81073428</v>
      </c>
    </row>
    <row r="30" spans="1:9">
      <c r="A30" s="12"/>
      <c r="B30" s="13" t="s">
        <v>23</v>
      </c>
      <c r="C30" s="15"/>
      <c r="D30" s="49">
        <v>1585164</v>
      </c>
      <c r="F30" s="49" t="e">
        <f>+#REF!-H30</f>
        <v>#REF!</v>
      </c>
      <c r="G30" s="331">
        <v>1400164</v>
      </c>
      <c r="H30" s="49">
        <v>1400164</v>
      </c>
      <c r="I30" s="49">
        <v>1602827</v>
      </c>
    </row>
    <row r="31" spans="1:9">
      <c r="A31" s="8"/>
      <c r="B31" s="13" t="s">
        <v>24</v>
      </c>
      <c r="C31" s="15"/>
      <c r="D31" s="49">
        <v>956200</v>
      </c>
      <c r="F31" s="49" t="e">
        <f>+#REF!-H31</f>
        <v>#REF!</v>
      </c>
      <c r="G31" s="331">
        <v>806200</v>
      </c>
      <c r="H31" s="49">
        <v>706200</v>
      </c>
      <c r="I31" s="49">
        <v>794071</v>
      </c>
    </row>
    <row r="32" spans="1:9">
      <c r="A32" s="8">
        <v>5</v>
      </c>
      <c r="B32" s="10" t="s">
        <v>25</v>
      </c>
      <c r="C32" s="10"/>
      <c r="D32" s="50">
        <v>851872</v>
      </c>
      <c r="F32" s="50" t="e">
        <f>+#REF!-H32</f>
        <v>#REF!</v>
      </c>
      <c r="G32" s="332">
        <v>657224</v>
      </c>
      <c r="H32" s="50">
        <v>669400</v>
      </c>
      <c r="I32" s="50">
        <v>804335</v>
      </c>
    </row>
    <row r="33" spans="1:9">
      <c r="A33" s="8">
        <v>6</v>
      </c>
      <c r="B33" s="10" t="s">
        <v>26</v>
      </c>
      <c r="C33" s="10"/>
      <c r="D33" s="50">
        <v>965000</v>
      </c>
      <c r="F33" s="50" t="e">
        <f>+#REF!-H33</f>
        <v>#REF!</v>
      </c>
      <c r="G33" s="332">
        <v>840000</v>
      </c>
      <c r="H33" s="50">
        <v>840000</v>
      </c>
      <c r="I33" s="50">
        <v>867455</v>
      </c>
    </row>
    <row r="34" spans="1:9">
      <c r="A34" s="8">
        <v>7</v>
      </c>
      <c r="B34" s="10" t="s">
        <v>27</v>
      </c>
      <c r="C34" s="10"/>
      <c r="D34" s="50">
        <v>4708651</v>
      </c>
      <c r="F34" s="50" t="e">
        <f>+#REF!-H34</f>
        <v>#REF!</v>
      </c>
      <c r="G34" s="332">
        <v>4625290</v>
      </c>
      <c r="H34" s="50">
        <v>4749137</v>
      </c>
      <c r="I34" s="50">
        <v>4581828</v>
      </c>
    </row>
    <row r="35" spans="1:9">
      <c r="A35" s="8">
        <v>8</v>
      </c>
      <c r="B35" s="10" t="s">
        <v>28</v>
      </c>
      <c r="C35" s="10"/>
      <c r="D35" s="50">
        <v>0</v>
      </c>
      <c r="F35" s="50" t="e">
        <f>+#REF!-H35</f>
        <v>#REF!</v>
      </c>
      <c r="G35" s="332">
        <v>0</v>
      </c>
      <c r="H35" s="50">
        <v>0</v>
      </c>
      <c r="I35" s="50">
        <v>0</v>
      </c>
    </row>
    <row r="36" spans="1:9">
      <c r="A36" s="8">
        <v>9</v>
      </c>
      <c r="B36" s="10" t="s">
        <v>29</v>
      </c>
      <c r="C36" s="10"/>
      <c r="D36" s="50">
        <v>209336</v>
      </c>
      <c r="F36" s="50" t="e">
        <f>+#REF!-H36</f>
        <v>#REF!</v>
      </c>
      <c r="G36" s="332">
        <v>196070</v>
      </c>
      <c r="H36" s="50">
        <v>249572</v>
      </c>
      <c r="I36" s="50">
        <v>197797</v>
      </c>
    </row>
    <row r="37" spans="1:9">
      <c r="A37" s="65" t="s">
        <v>30</v>
      </c>
      <c r="B37" s="66"/>
      <c r="C37" s="66"/>
      <c r="D37" s="51">
        <v>135759847</v>
      </c>
      <c r="F37" s="51" t="e">
        <f>+#REF!-H37</f>
        <v>#REF!</v>
      </c>
      <c r="G37" s="58">
        <v>138214535</v>
      </c>
      <c r="H37" s="51">
        <v>127121635</v>
      </c>
      <c r="I37" s="51">
        <v>137205326</v>
      </c>
    </row>
    <row r="38" spans="1:9">
      <c r="A38" s="12"/>
      <c r="B38" s="16"/>
      <c r="C38" s="11"/>
      <c r="D38" s="52"/>
      <c r="F38" s="52" t="e">
        <f>+#REF!-H38</f>
        <v>#REF!</v>
      </c>
      <c r="G38" s="333"/>
      <c r="H38" s="52"/>
      <c r="I38" s="52"/>
    </row>
    <row r="39" spans="1:9">
      <c r="A39" s="8" t="s">
        <v>31</v>
      </c>
      <c r="B39" s="9"/>
      <c r="C39" s="17" t="s">
        <v>32</v>
      </c>
      <c r="D39" s="53"/>
      <c r="F39" s="53" t="e">
        <f>+#REF!-H39</f>
        <v>#REF!</v>
      </c>
      <c r="G39" s="56"/>
      <c r="H39" s="53"/>
      <c r="I39" s="53"/>
    </row>
    <row r="40" spans="1:9">
      <c r="A40" s="8">
        <v>1</v>
      </c>
      <c r="B40" s="10" t="s">
        <v>33</v>
      </c>
      <c r="C40" s="18"/>
      <c r="D40" s="53">
        <v>55246709</v>
      </c>
      <c r="F40" s="53" t="e">
        <f>+#REF!-H40</f>
        <v>#REF!</v>
      </c>
      <c r="G40" s="56">
        <v>56823969</v>
      </c>
      <c r="H40" s="53">
        <v>48104750</v>
      </c>
      <c r="I40" s="53">
        <v>51856243</v>
      </c>
    </row>
    <row r="41" spans="1:9">
      <c r="A41" s="8"/>
      <c r="B41" s="13" t="s">
        <v>34</v>
      </c>
      <c r="C41" s="15"/>
      <c r="D41" s="49">
        <v>54531428</v>
      </c>
      <c r="F41" s="49" t="e">
        <f>+#REF!-H41</f>
        <v>#REF!</v>
      </c>
      <c r="G41" s="331">
        <v>55478654</v>
      </c>
      <c r="H41" s="49">
        <v>47022650</v>
      </c>
      <c r="I41" s="49">
        <v>50596228</v>
      </c>
    </row>
    <row r="42" spans="1:9">
      <c r="A42" s="12"/>
      <c r="B42" s="13" t="s">
        <v>35</v>
      </c>
      <c r="C42" s="15"/>
      <c r="D42" s="49">
        <v>715281</v>
      </c>
      <c r="F42" s="49" t="e">
        <f>+#REF!-H42</f>
        <v>#REF!</v>
      </c>
      <c r="G42" s="331">
        <v>1345315</v>
      </c>
      <c r="H42" s="49">
        <v>1082100</v>
      </c>
      <c r="I42" s="49">
        <v>1260015</v>
      </c>
    </row>
    <row r="43" spans="1:9">
      <c r="A43" s="8">
        <v>2</v>
      </c>
      <c r="B43" s="10" t="s">
        <v>36</v>
      </c>
      <c r="C43" s="18"/>
      <c r="D43" s="53">
        <v>6555455</v>
      </c>
      <c r="F43" s="53" t="e">
        <f>+#REF!-H43</f>
        <v>#REF!</v>
      </c>
      <c r="G43" s="56">
        <v>7413445</v>
      </c>
      <c r="H43" s="53">
        <v>5778069</v>
      </c>
      <c r="I43" s="53">
        <v>6099410</v>
      </c>
    </row>
    <row r="44" spans="1:9">
      <c r="A44" s="12"/>
      <c r="B44" s="14" t="s">
        <v>37</v>
      </c>
      <c r="C44" s="13"/>
      <c r="D44" s="49">
        <v>0</v>
      </c>
      <c r="F44" s="49" t="e">
        <f>+#REF!-H44</f>
        <v>#REF!</v>
      </c>
      <c r="G44" s="331">
        <v>0</v>
      </c>
      <c r="H44" s="49">
        <v>0</v>
      </c>
      <c r="I44" s="49">
        <v>0</v>
      </c>
    </row>
    <row r="45" spans="1:9">
      <c r="A45" s="12"/>
      <c r="B45" s="14" t="s">
        <v>38</v>
      </c>
      <c r="C45" s="13"/>
      <c r="D45" s="49">
        <v>0</v>
      </c>
      <c r="F45" s="49" t="e">
        <f>+#REF!-H45</f>
        <v>#REF!</v>
      </c>
      <c r="G45" s="331">
        <v>8735</v>
      </c>
      <c r="H45" s="49">
        <v>8735</v>
      </c>
      <c r="I45" s="49">
        <v>0</v>
      </c>
    </row>
    <row r="46" spans="1:9">
      <c r="A46" s="12"/>
      <c r="B46" s="14" t="s">
        <v>39</v>
      </c>
      <c r="C46" s="13"/>
      <c r="D46" s="49">
        <v>686684</v>
      </c>
      <c r="F46" s="49" t="e">
        <f>+#REF!-H46</f>
        <v>#REF!</v>
      </c>
      <c r="G46" s="331">
        <v>686684</v>
      </c>
      <c r="H46" s="49">
        <v>686684</v>
      </c>
      <c r="I46" s="49">
        <v>757990</v>
      </c>
    </row>
    <row r="47" spans="1:9">
      <c r="A47" s="12"/>
      <c r="B47" s="14" t="s">
        <v>40</v>
      </c>
      <c r="C47" s="13"/>
      <c r="D47" s="49">
        <v>0</v>
      </c>
      <c r="F47" s="49" t="e">
        <f>+#REF!-H47</f>
        <v>#REF!</v>
      </c>
      <c r="G47" s="331">
        <v>0</v>
      </c>
      <c r="H47" s="49">
        <v>0</v>
      </c>
      <c r="I47" s="49">
        <v>0</v>
      </c>
    </row>
    <row r="48" spans="1:9">
      <c r="A48" s="12"/>
      <c r="B48" s="14" t="s">
        <v>41</v>
      </c>
      <c r="C48" s="13"/>
      <c r="D48" s="49">
        <v>0</v>
      </c>
      <c r="F48" s="49" t="e">
        <f>+#REF!-H48</f>
        <v>#REF!</v>
      </c>
      <c r="G48" s="331">
        <v>0</v>
      </c>
      <c r="H48" s="49">
        <v>0</v>
      </c>
      <c r="I48" s="49">
        <v>0</v>
      </c>
    </row>
    <row r="49" spans="1:9">
      <c r="A49" s="12"/>
      <c r="B49" s="14" t="s">
        <v>42</v>
      </c>
      <c r="C49" s="13"/>
      <c r="D49" s="49">
        <v>0</v>
      </c>
      <c r="F49" s="49" t="e">
        <f>+#REF!-H49</f>
        <v>#REF!</v>
      </c>
      <c r="G49" s="331">
        <v>0</v>
      </c>
      <c r="H49" s="49">
        <v>0</v>
      </c>
      <c r="I49" s="49">
        <v>0</v>
      </c>
    </row>
    <row r="50" spans="1:9">
      <c r="A50" s="12"/>
      <c r="B50" s="14" t="s">
        <v>43</v>
      </c>
      <c r="C50" s="13"/>
      <c r="D50" s="49">
        <v>0</v>
      </c>
      <c r="F50" s="49" t="e">
        <f>+#REF!-H50</f>
        <v>#REF!</v>
      </c>
      <c r="G50" s="331">
        <v>0</v>
      </c>
      <c r="H50" s="49">
        <v>0</v>
      </c>
      <c r="I50" s="49">
        <v>0</v>
      </c>
    </row>
    <row r="51" spans="1:9">
      <c r="A51" s="12"/>
      <c r="B51" s="14" t="s">
        <v>44</v>
      </c>
      <c r="C51" s="13"/>
      <c r="D51" s="49">
        <v>0</v>
      </c>
      <c r="F51" s="49" t="e">
        <f>+#REF!-H51</f>
        <v>#REF!</v>
      </c>
      <c r="G51" s="331">
        <v>0</v>
      </c>
      <c r="H51" s="49">
        <v>0</v>
      </c>
      <c r="I51" s="49">
        <v>0</v>
      </c>
    </row>
    <row r="52" spans="1:9">
      <c r="A52" s="12"/>
      <c r="B52" s="14" t="s">
        <v>45</v>
      </c>
      <c r="C52" s="13"/>
      <c r="D52" s="49">
        <v>0</v>
      </c>
      <c r="F52" s="49" t="e">
        <f>+#REF!-H52</f>
        <v>#REF!</v>
      </c>
      <c r="G52" s="331">
        <v>0</v>
      </c>
      <c r="H52" s="49">
        <v>0</v>
      </c>
      <c r="I52" s="49">
        <v>0</v>
      </c>
    </row>
    <row r="53" spans="1:9">
      <c r="A53" s="12"/>
      <c r="B53" s="14" t="s">
        <v>46</v>
      </c>
      <c r="C53" s="13"/>
      <c r="D53" s="49">
        <v>0</v>
      </c>
      <c r="F53" s="49" t="e">
        <f>+#REF!-H53</f>
        <v>#REF!</v>
      </c>
      <c r="G53" s="331">
        <v>0</v>
      </c>
      <c r="H53" s="49">
        <v>0</v>
      </c>
      <c r="I53" s="49">
        <v>0</v>
      </c>
    </row>
    <row r="54" spans="1:9">
      <c r="A54" s="12"/>
      <c r="B54" s="14" t="s">
        <v>47</v>
      </c>
      <c r="C54" s="13"/>
      <c r="D54" s="49">
        <v>68000</v>
      </c>
      <c r="F54" s="49" t="e">
        <f>+#REF!-H54</f>
        <v>#REF!</v>
      </c>
      <c r="G54" s="331">
        <v>60000</v>
      </c>
      <c r="H54" s="49">
        <v>60000</v>
      </c>
      <c r="I54" s="49">
        <v>51721</v>
      </c>
    </row>
    <row r="55" spans="1:9">
      <c r="A55" s="12"/>
      <c r="B55" s="14" t="s">
        <v>48</v>
      </c>
      <c r="C55" s="13"/>
      <c r="D55" s="49">
        <v>5000</v>
      </c>
      <c r="F55" s="49" t="e">
        <f>+#REF!-H55</f>
        <v>#REF!</v>
      </c>
      <c r="G55" s="331">
        <v>5000</v>
      </c>
      <c r="H55" s="49">
        <v>5000</v>
      </c>
      <c r="I55" s="49">
        <v>0</v>
      </c>
    </row>
    <row r="56" spans="1:9">
      <c r="A56" s="12"/>
      <c r="B56" s="14" t="s">
        <v>49</v>
      </c>
      <c r="C56" s="13"/>
      <c r="D56" s="49">
        <v>1287400</v>
      </c>
      <c r="F56" s="49" t="e">
        <f>+#REF!-H56</f>
        <v>#REF!</v>
      </c>
      <c r="G56" s="331">
        <v>1107400</v>
      </c>
      <c r="H56" s="49">
        <v>1107400</v>
      </c>
      <c r="I56" s="49">
        <v>1297443</v>
      </c>
    </row>
    <row r="57" spans="1:9">
      <c r="A57" s="12"/>
      <c r="B57" s="14" t="s">
        <v>50</v>
      </c>
      <c r="C57" s="13"/>
      <c r="D57" s="49">
        <v>710739</v>
      </c>
      <c r="F57" s="49" t="e">
        <f>+#REF!-H57</f>
        <v>#REF!</v>
      </c>
      <c r="G57" s="331">
        <v>1422083</v>
      </c>
      <c r="H57" s="49">
        <v>697741</v>
      </c>
      <c r="I57" s="49">
        <v>713686</v>
      </c>
    </row>
    <row r="58" spans="1:9">
      <c r="A58" s="12"/>
      <c r="B58" s="14" t="s">
        <v>51</v>
      </c>
      <c r="C58" s="69"/>
      <c r="D58" s="49">
        <v>2877632</v>
      </c>
      <c r="F58" s="49" t="e">
        <f>+#REF!-H58</f>
        <v>#REF!</v>
      </c>
      <c r="G58" s="331">
        <v>3203543</v>
      </c>
      <c r="H58" s="49">
        <v>2512509</v>
      </c>
      <c r="I58" s="49">
        <v>2646975</v>
      </c>
    </row>
    <row r="59" spans="1:9">
      <c r="A59" s="12"/>
      <c r="B59" s="14" t="s">
        <v>52</v>
      </c>
      <c r="C59" s="13"/>
      <c r="D59" s="49">
        <v>920000</v>
      </c>
      <c r="F59" s="49" t="e">
        <f>+#REF!-H59</f>
        <v>#REF!</v>
      </c>
      <c r="G59" s="331">
        <v>920000</v>
      </c>
      <c r="H59" s="49">
        <v>700000</v>
      </c>
      <c r="I59" s="49">
        <v>631595</v>
      </c>
    </row>
    <row r="60" spans="1:9">
      <c r="A60" s="12"/>
      <c r="B60" s="14" t="s">
        <v>53</v>
      </c>
      <c r="C60" s="13"/>
      <c r="D60" s="49">
        <v>0</v>
      </c>
      <c r="F60" s="49" t="e">
        <f>+#REF!-H60</f>
        <v>#REF!</v>
      </c>
      <c r="G60" s="331">
        <v>0</v>
      </c>
      <c r="H60" s="49">
        <v>0</v>
      </c>
      <c r="I60" s="49">
        <v>0</v>
      </c>
    </row>
    <row r="61" spans="1:9">
      <c r="A61" s="8">
        <v>3</v>
      </c>
      <c r="B61" s="10" t="s">
        <v>54</v>
      </c>
      <c r="C61" s="18"/>
      <c r="D61" s="53">
        <v>11654042</v>
      </c>
      <c r="F61" s="53" t="e">
        <f>+#REF!-H61</f>
        <v>#REF!</v>
      </c>
      <c r="G61" s="56">
        <v>11365556</v>
      </c>
      <c r="H61" s="53">
        <v>11755115</v>
      </c>
      <c r="I61" s="53">
        <v>11339268</v>
      </c>
    </row>
    <row r="62" spans="1:9">
      <c r="A62" s="12"/>
      <c r="B62" s="14" t="s">
        <v>55</v>
      </c>
      <c r="C62" s="13"/>
      <c r="D62" s="49">
        <v>11318292</v>
      </c>
      <c r="F62" s="49" t="e">
        <f>+#REF!-H62</f>
        <v>#REF!</v>
      </c>
      <c r="G62" s="331">
        <v>10801857</v>
      </c>
      <c r="H62" s="49">
        <v>11348568</v>
      </c>
      <c r="I62" s="49">
        <v>10909959</v>
      </c>
    </row>
    <row r="63" spans="1:9">
      <c r="A63" s="12"/>
      <c r="B63" s="14" t="s">
        <v>56</v>
      </c>
      <c r="C63" s="69"/>
      <c r="D63" s="49">
        <v>235750</v>
      </c>
      <c r="F63" s="49" t="e">
        <f>+#REF!-H63</f>
        <v>#REF!</v>
      </c>
      <c r="G63" s="331">
        <v>513699</v>
      </c>
      <c r="H63" s="49">
        <v>356547</v>
      </c>
      <c r="I63" s="49">
        <v>340933</v>
      </c>
    </row>
    <row r="64" spans="1:9">
      <c r="A64" s="12"/>
      <c r="B64" s="14" t="s">
        <v>57</v>
      </c>
      <c r="C64" s="13"/>
      <c r="D64" s="49">
        <v>100000</v>
      </c>
      <c r="F64" s="49" t="e">
        <f>+#REF!-H64</f>
        <v>#REF!</v>
      </c>
      <c r="G64" s="331">
        <v>50000</v>
      </c>
      <c r="H64" s="49">
        <v>50000</v>
      </c>
      <c r="I64" s="49">
        <v>88376</v>
      </c>
    </row>
    <row r="65" spans="1:9">
      <c r="A65" s="8">
        <v>4</v>
      </c>
      <c r="B65" s="19" t="s">
        <v>58</v>
      </c>
      <c r="C65" s="18"/>
      <c r="D65" s="53">
        <v>4114245</v>
      </c>
      <c r="F65" s="53" t="e">
        <f>+#REF!-H65</f>
        <v>#REF!</v>
      </c>
      <c r="G65" s="56">
        <v>4526557</v>
      </c>
      <c r="H65" s="53">
        <v>4496500</v>
      </c>
      <c r="I65" s="53">
        <v>4099729</v>
      </c>
    </row>
    <row r="66" spans="1:9">
      <c r="A66" s="8">
        <v>5</v>
      </c>
      <c r="B66" s="10" t="s">
        <v>59</v>
      </c>
      <c r="C66" s="10"/>
      <c r="D66" s="53">
        <v>1698994</v>
      </c>
      <c r="F66" s="53" t="e">
        <f>+#REF!-H66</f>
        <v>#REF!</v>
      </c>
      <c r="G66" s="56">
        <v>1416623</v>
      </c>
      <c r="H66" s="53">
        <v>1336400</v>
      </c>
      <c r="I66" s="53">
        <v>1344071</v>
      </c>
    </row>
    <row r="67" spans="1:9">
      <c r="A67" s="8">
        <v>6</v>
      </c>
      <c r="B67" s="10" t="s">
        <v>60</v>
      </c>
      <c r="C67" s="18"/>
      <c r="D67" s="53">
        <v>46053067</v>
      </c>
      <c r="F67" s="53" t="e">
        <f>+#REF!-H67</f>
        <v>#REF!</v>
      </c>
      <c r="G67" s="56">
        <v>43764567</v>
      </c>
      <c r="H67" s="53">
        <v>44977593</v>
      </c>
      <c r="I67" s="53">
        <v>40427942</v>
      </c>
    </row>
    <row r="68" spans="1:9">
      <c r="A68" s="8"/>
      <c r="B68" s="13" t="s">
        <v>61</v>
      </c>
      <c r="C68" s="15"/>
      <c r="D68" s="49">
        <v>14840467</v>
      </c>
      <c r="F68" s="49" t="e">
        <f>+#REF!-H68</f>
        <v>#REF!</v>
      </c>
      <c r="G68" s="331">
        <v>14656564</v>
      </c>
      <c r="H68" s="49">
        <v>14552803</v>
      </c>
      <c r="I68" s="49">
        <v>13316134</v>
      </c>
    </row>
    <row r="69" spans="1:9">
      <c r="A69" s="8"/>
      <c r="B69" s="13" t="s">
        <v>62</v>
      </c>
      <c r="C69" s="15"/>
      <c r="D69" s="49">
        <v>3918431</v>
      </c>
      <c r="F69" s="49" t="e">
        <f>+#REF!-H69</f>
        <v>#REF!</v>
      </c>
      <c r="G69" s="331">
        <v>3868647</v>
      </c>
      <c r="H69" s="49">
        <v>3969602</v>
      </c>
      <c r="I69" s="49">
        <v>3644688</v>
      </c>
    </row>
    <row r="70" spans="1:9">
      <c r="A70" s="8"/>
      <c r="B70" s="13" t="s">
        <v>63</v>
      </c>
      <c r="C70" s="15"/>
      <c r="D70" s="49">
        <v>17827699</v>
      </c>
      <c r="F70" s="49" t="e">
        <f>+#REF!-H70</f>
        <v>#REF!</v>
      </c>
      <c r="G70" s="331">
        <v>15869766</v>
      </c>
      <c r="H70" s="49">
        <v>16414301</v>
      </c>
      <c r="I70" s="49">
        <v>14924641</v>
      </c>
    </row>
    <row r="71" spans="1:9">
      <c r="A71" s="12"/>
      <c r="B71" s="13" t="s">
        <v>64</v>
      </c>
      <c r="C71" s="15"/>
      <c r="D71" s="49">
        <v>1348706</v>
      </c>
      <c r="F71" s="49" t="e">
        <f>+#REF!-H71</f>
        <v>#REF!</v>
      </c>
      <c r="G71" s="331">
        <v>1339582</v>
      </c>
      <c r="H71" s="49">
        <v>1341306</v>
      </c>
      <c r="I71" s="49">
        <v>981160</v>
      </c>
    </row>
    <row r="72" spans="1:9">
      <c r="A72" s="12"/>
      <c r="B72" s="13" t="s">
        <v>65</v>
      </c>
      <c r="C72" s="15"/>
      <c r="D72" s="49">
        <v>8117764</v>
      </c>
      <c r="F72" s="49" t="e">
        <f>+#REF!-H72</f>
        <v>#REF!</v>
      </c>
      <c r="G72" s="331">
        <v>8030008</v>
      </c>
      <c r="H72" s="49">
        <v>8699581</v>
      </c>
      <c r="I72" s="49">
        <v>7561319</v>
      </c>
    </row>
    <row r="73" spans="1:9">
      <c r="A73" s="8">
        <v>7</v>
      </c>
      <c r="B73" s="19" t="s">
        <v>66</v>
      </c>
      <c r="C73" s="10"/>
      <c r="D73" s="53">
        <v>1003553</v>
      </c>
      <c r="F73" s="53" t="e">
        <f>+#REF!-H73</f>
        <v>#REF!</v>
      </c>
      <c r="G73" s="56">
        <v>1194141</v>
      </c>
      <c r="H73" s="53">
        <v>1189937</v>
      </c>
      <c r="I73" s="53">
        <v>1192015</v>
      </c>
    </row>
    <row r="74" spans="1:9">
      <c r="A74" s="8">
        <v>8</v>
      </c>
      <c r="B74" s="19" t="s">
        <v>67</v>
      </c>
      <c r="C74" s="10"/>
      <c r="D74" s="53">
        <v>5102581</v>
      </c>
      <c r="F74" s="53" t="e">
        <f>+#REF!-H74</f>
        <v>#REF!</v>
      </c>
      <c r="G74" s="56">
        <v>4822348</v>
      </c>
      <c r="H74" s="53">
        <v>4822348</v>
      </c>
      <c r="I74" s="53">
        <v>4610666</v>
      </c>
    </row>
    <row r="75" spans="1:9">
      <c r="A75" s="8"/>
      <c r="B75" s="13" t="s">
        <v>68</v>
      </c>
      <c r="C75" s="15"/>
      <c r="D75" s="49">
        <v>46329</v>
      </c>
      <c r="F75" s="49" t="e">
        <f>+#REF!-H75</f>
        <v>#REF!</v>
      </c>
      <c r="G75" s="331">
        <v>11173</v>
      </c>
      <c r="H75" s="49">
        <v>11173</v>
      </c>
      <c r="I75" s="49">
        <v>11350</v>
      </c>
    </row>
    <row r="76" spans="1:9">
      <c r="A76" s="8"/>
      <c r="B76" s="13" t="s">
        <v>69</v>
      </c>
      <c r="C76" s="15"/>
      <c r="D76" s="49">
        <v>2424969</v>
      </c>
      <c r="F76" s="49" t="e">
        <f>+#REF!-H76</f>
        <v>#REF!</v>
      </c>
      <c r="G76" s="331">
        <v>2406234</v>
      </c>
      <c r="H76" s="49">
        <v>2406234</v>
      </c>
      <c r="I76" s="49">
        <v>2414051</v>
      </c>
    </row>
    <row r="77" spans="1:9">
      <c r="A77" s="12"/>
      <c r="B77" s="13" t="s">
        <v>70</v>
      </c>
      <c r="C77" s="15"/>
      <c r="D77" s="49">
        <v>2631283</v>
      </c>
      <c r="F77" s="49" t="e">
        <f>+#REF!-H77</f>
        <v>#REF!</v>
      </c>
      <c r="G77" s="331">
        <v>2404941</v>
      </c>
      <c r="H77" s="49">
        <v>2404941</v>
      </c>
      <c r="I77" s="49">
        <v>2185265</v>
      </c>
    </row>
    <row r="78" spans="1:9">
      <c r="A78" s="8">
        <v>9</v>
      </c>
      <c r="B78" s="19" t="s">
        <v>71</v>
      </c>
      <c r="C78" s="10"/>
      <c r="D78" s="53">
        <v>0</v>
      </c>
      <c r="F78" s="53" t="e">
        <f>+#REF!-H78</f>
        <v>#REF!</v>
      </c>
      <c r="G78" s="56">
        <v>0</v>
      </c>
      <c r="H78" s="53">
        <v>0</v>
      </c>
      <c r="I78" s="53">
        <v>86930</v>
      </c>
    </row>
    <row r="79" spans="1:9">
      <c r="A79" s="8">
        <v>10</v>
      </c>
      <c r="B79" s="10" t="s">
        <v>72</v>
      </c>
      <c r="C79" s="18"/>
      <c r="D79" s="53">
        <v>0</v>
      </c>
      <c r="F79" s="53" t="e">
        <f>+#REF!-H79</f>
        <v>#REF!</v>
      </c>
      <c r="G79" s="56">
        <v>0</v>
      </c>
      <c r="H79" s="53">
        <v>0</v>
      </c>
      <c r="I79" s="53">
        <v>369188</v>
      </c>
    </row>
    <row r="80" spans="1:9">
      <c r="A80" s="8"/>
      <c r="B80" s="13" t="s">
        <v>73</v>
      </c>
      <c r="C80" s="15"/>
      <c r="D80" s="49">
        <v>0</v>
      </c>
      <c r="F80" s="49" t="e">
        <f>+#REF!-H80</f>
        <v>#REF!</v>
      </c>
      <c r="G80" s="331">
        <v>0</v>
      </c>
      <c r="H80" s="49">
        <v>0</v>
      </c>
      <c r="I80" s="49">
        <v>325501</v>
      </c>
    </row>
    <row r="81" spans="1:9">
      <c r="A81" s="8"/>
      <c r="B81" s="13" t="s">
        <v>74</v>
      </c>
      <c r="C81" s="15"/>
      <c r="D81" s="49">
        <v>0</v>
      </c>
      <c r="F81" s="49" t="e">
        <f>+#REF!-H81</f>
        <v>#REF!</v>
      </c>
      <c r="G81" s="331">
        <v>0</v>
      </c>
      <c r="H81" s="49">
        <v>0</v>
      </c>
      <c r="I81" s="49">
        <v>43687</v>
      </c>
    </row>
    <row r="82" spans="1:9">
      <c r="A82" s="8">
        <v>11</v>
      </c>
      <c r="B82" s="10" t="s">
        <v>75</v>
      </c>
      <c r="C82" s="18"/>
      <c r="D82" s="53">
        <v>740000</v>
      </c>
      <c r="F82" s="53" t="e">
        <f>+#REF!-H82</f>
        <v>#REF!</v>
      </c>
      <c r="G82" s="56">
        <v>9022891</v>
      </c>
      <c r="H82" s="53">
        <v>1109179</v>
      </c>
      <c r="I82" s="53">
        <v>12119852</v>
      </c>
    </row>
    <row r="83" spans="1:9">
      <c r="A83" s="8"/>
      <c r="B83" s="13" t="s">
        <v>76</v>
      </c>
      <c r="C83" s="11"/>
      <c r="D83" s="49">
        <v>0</v>
      </c>
      <c r="F83" s="49" t="e">
        <f>+#REF!-H83</f>
        <v>#REF!</v>
      </c>
      <c r="G83" s="331">
        <v>0</v>
      </c>
      <c r="H83" s="49">
        <v>0</v>
      </c>
      <c r="I83" s="49">
        <v>0</v>
      </c>
    </row>
    <row r="84" spans="1:9">
      <c r="A84" s="8"/>
      <c r="B84" s="13" t="s">
        <v>77</v>
      </c>
      <c r="C84" s="11"/>
      <c r="D84" s="49">
        <v>0</v>
      </c>
      <c r="F84" s="49" t="e">
        <f>+#REF!-H84</f>
        <v>#REF!</v>
      </c>
      <c r="G84" s="331">
        <v>0</v>
      </c>
      <c r="H84" s="49">
        <v>0</v>
      </c>
      <c r="I84" s="49">
        <v>0</v>
      </c>
    </row>
    <row r="85" spans="1:9">
      <c r="A85" s="8"/>
      <c r="B85" s="13" t="s">
        <v>78</v>
      </c>
      <c r="C85" s="11"/>
      <c r="D85" s="49">
        <v>740000</v>
      </c>
      <c r="F85" s="49" t="e">
        <f>+#REF!-H85</f>
        <v>#REF!</v>
      </c>
      <c r="G85" s="331">
        <v>9022891</v>
      </c>
      <c r="H85" s="49">
        <v>540000</v>
      </c>
      <c r="I85" s="49">
        <v>11271197</v>
      </c>
    </row>
    <row r="86" spans="1:9">
      <c r="A86" s="8"/>
      <c r="B86" s="13" t="s">
        <v>79</v>
      </c>
      <c r="C86" s="11"/>
      <c r="D86" s="49">
        <v>0</v>
      </c>
      <c r="F86" s="49" t="e">
        <f>+#REF!-H86</f>
        <v>#REF!</v>
      </c>
      <c r="G86" s="331">
        <v>0</v>
      </c>
      <c r="H86" s="49">
        <v>569179</v>
      </c>
      <c r="I86" s="49">
        <v>848655</v>
      </c>
    </row>
    <row r="87" spans="1:9">
      <c r="A87" s="65" t="s">
        <v>80</v>
      </c>
      <c r="B87" s="66"/>
      <c r="C87" s="66"/>
      <c r="D87" s="51">
        <v>132168646</v>
      </c>
      <c r="F87" s="51" t="e">
        <f>+#REF!-H87</f>
        <v>#REF!</v>
      </c>
      <c r="G87" s="58">
        <v>140350097</v>
      </c>
      <c r="H87" s="51">
        <v>123569891</v>
      </c>
      <c r="I87" s="51">
        <v>133545314</v>
      </c>
    </row>
    <row r="88" spans="1:9" ht="13.5" thickBot="1">
      <c r="A88" s="20"/>
      <c r="B88" s="21"/>
      <c r="C88" s="22"/>
      <c r="D88" s="54"/>
      <c r="F88" s="54" t="e">
        <f>+#REF!-H88</f>
        <v>#REF!</v>
      </c>
      <c r="G88" s="334"/>
      <c r="H88" s="54"/>
      <c r="I88" s="54"/>
    </row>
    <row r="89" spans="1:9" ht="13.5" thickBot="1">
      <c r="A89" s="67" t="s">
        <v>81</v>
      </c>
      <c r="B89" s="68"/>
      <c r="C89" s="68"/>
      <c r="D89" s="55">
        <v>3591201</v>
      </c>
      <c r="F89" s="55" t="e">
        <f>+#REF!-H89</f>
        <v>#REF!</v>
      </c>
      <c r="G89" s="60">
        <v>-2135562</v>
      </c>
      <c r="H89" s="55">
        <v>3551744</v>
      </c>
      <c r="I89" s="55">
        <v>3660012</v>
      </c>
    </row>
    <row r="90" spans="1:9">
      <c r="A90" s="23"/>
      <c r="B90" s="24"/>
      <c r="C90" s="25"/>
      <c r="D90" s="52"/>
      <c r="F90" s="52" t="e">
        <f>+#REF!-H90</f>
        <v>#REF!</v>
      </c>
      <c r="G90" s="335"/>
      <c r="H90" s="52"/>
      <c r="I90" s="52"/>
    </row>
    <row r="91" spans="1:9">
      <c r="A91" s="8" t="s">
        <v>82</v>
      </c>
      <c r="B91" s="10" t="s">
        <v>83</v>
      </c>
      <c r="C91" s="18"/>
      <c r="D91" s="53"/>
      <c r="F91" s="53" t="e">
        <f>+#REF!-H91</f>
        <v>#REF!</v>
      </c>
      <c r="G91" s="56"/>
      <c r="H91" s="53"/>
      <c r="I91" s="53"/>
    </row>
    <row r="92" spans="1:9">
      <c r="A92" s="26"/>
      <c r="B92" s="9" t="s">
        <v>84</v>
      </c>
      <c r="C92" s="27" t="s">
        <v>85</v>
      </c>
      <c r="D92" s="50">
        <v>125</v>
      </c>
      <c r="F92" s="50" t="e">
        <f>+#REF!-H92</f>
        <v>#REF!</v>
      </c>
      <c r="G92" s="332">
        <v>80</v>
      </c>
      <c r="H92" s="50">
        <v>80</v>
      </c>
      <c r="I92" s="50">
        <v>73754</v>
      </c>
    </row>
    <row r="93" spans="1:9">
      <c r="A93" s="26"/>
      <c r="B93" s="9" t="s">
        <v>86</v>
      </c>
      <c r="C93" s="27" t="s">
        <v>87</v>
      </c>
      <c r="D93" s="50">
        <v>170693</v>
      </c>
      <c r="F93" s="50" t="e">
        <f>+#REF!-H93</f>
        <v>#REF!</v>
      </c>
      <c r="G93" s="332">
        <v>188530</v>
      </c>
      <c r="H93" s="50">
        <v>188530</v>
      </c>
      <c r="I93" s="50">
        <v>205553</v>
      </c>
    </row>
    <row r="94" spans="1:9">
      <c r="A94" s="65" t="s">
        <v>88</v>
      </c>
      <c r="B94" s="66"/>
      <c r="C94" s="66" t="s">
        <v>89</v>
      </c>
      <c r="D94" s="51">
        <v>-170568</v>
      </c>
      <c r="F94" s="51" t="e">
        <f>+#REF!-H94</f>
        <v>#REF!</v>
      </c>
      <c r="G94" s="58">
        <v>-188450</v>
      </c>
      <c r="H94" s="51">
        <v>-188450</v>
      </c>
      <c r="I94" s="51">
        <v>-131799</v>
      </c>
    </row>
    <row r="95" spans="1:9">
      <c r="A95" s="26"/>
      <c r="B95" s="28"/>
      <c r="C95" s="10"/>
      <c r="D95" s="53"/>
      <c r="F95" s="53" t="e">
        <f>+#REF!-H95</f>
        <v>#REF!</v>
      </c>
      <c r="G95" s="56"/>
      <c r="H95" s="53"/>
      <c r="I95" s="53"/>
    </row>
    <row r="96" spans="1:9">
      <c r="A96" s="8" t="s">
        <v>90</v>
      </c>
      <c r="B96" s="10" t="s">
        <v>91</v>
      </c>
      <c r="C96" s="10"/>
      <c r="D96" s="53"/>
      <c r="F96" s="53" t="e">
        <f>+#REF!-H96</f>
        <v>#REF!</v>
      </c>
      <c r="G96" s="56"/>
      <c r="H96" s="53"/>
      <c r="I96" s="53"/>
    </row>
    <row r="97" spans="1:9">
      <c r="A97" s="26"/>
      <c r="B97" s="9" t="s">
        <v>84</v>
      </c>
      <c r="C97" s="10" t="s">
        <v>92</v>
      </c>
      <c r="D97" s="50">
        <v>0</v>
      </c>
      <c r="F97" s="50" t="e">
        <f>+#REF!-H97</f>
        <v>#REF!</v>
      </c>
      <c r="G97" s="332">
        <v>0</v>
      </c>
      <c r="H97" s="50">
        <v>0</v>
      </c>
      <c r="I97" s="50">
        <v>0</v>
      </c>
    </row>
    <row r="98" spans="1:9">
      <c r="A98" s="26"/>
      <c r="B98" s="9" t="s">
        <v>86</v>
      </c>
      <c r="C98" s="10" t="s">
        <v>93</v>
      </c>
      <c r="D98" s="50">
        <v>0</v>
      </c>
      <c r="F98" s="50" t="e">
        <f>+#REF!-H98</f>
        <v>#REF!</v>
      </c>
      <c r="G98" s="332">
        <v>0</v>
      </c>
      <c r="H98" s="50">
        <v>0</v>
      </c>
      <c r="I98" s="50">
        <v>0</v>
      </c>
    </row>
    <row r="99" spans="1:9">
      <c r="A99" s="65" t="s">
        <v>94</v>
      </c>
      <c r="B99" s="66"/>
      <c r="C99" s="66" t="s">
        <v>89</v>
      </c>
      <c r="D99" s="51">
        <v>0</v>
      </c>
      <c r="F99" s="51" t="e">
        <f>+#REF!-H99</f>
        <v>#REF!</v>
      </c>
      <c r="G99" s="58">
        <v>0</v>
      </c>
      <c r="H99" s="51">
        <v>0</v>
      </c>
      <c r="I99" s="51">
        <v>0</v>
      </c>
    </row>
    <row r="100" spans="1:9">
      <c r="A100" s="26"/>
      <c r="B100" s="28"/>
      <c r="C100" s="10"/>
      <c r="D100" s="56"/>
      <c r="F100" s="56" t="e">
        <f>+#REF!-H100</f>
        <v>#REF!</v>
      </c>
      <c r="G100" s="56"/>
      <c r="H100" s="56"/>
      <c r="I100" s="56"/>
    </row>
    <row r="101" spans="1:9">
      <c r="A101" s="29" t="s">
        <v>95</v>
      </c>
      <c r="B101" s="10" t="s">
        <v>96</v>
      </c>
      <c r="C101" s="18"/>
      <c r="D101" s="56"/>
      <c r="F101" s="56" t="e">
        <f>+#REF!-H101</f>
        <v>#REF!</v>
      </c>
      <c r="G101" s="56"/>
      <c r="H101" s="56"/>
      <c r="I101" s="56"/>
    </row>
    <row r="102" spans="1:9">
      <c r="A102" s="29"/>
      <c r="B102" s="30">
        <v>1</v>
      </c>
      <c r="C102" s="27" t="s">
        <v>97</v>
      </c>
      <c r="D102" s="56">
        <v>0</v>
      </c>
      <c r="F102" s="56" t="e">
        <f>+#REF!-H102</f>
        <v>#REF!</v>
      </c>
      <c r="G102" s="56">
        <v>995997</v>
      </c>
      <c r="H102" s="56">
        <v>0</v>
      </c>
      <c r="I102" s="56">
        <v>1693283</v>
      </c>
    </row>
    <row r="103" spans="1:9">
      <c r="A103" s="29"/>
      <c r="B103" s="30"/>
      <c r="C103" s="13" t="s">
        <v>98</v>
      </c>
      <c r="D103" s="49">
        <v>0</v>
      </c>
      <c r="F103" s="49" t="e">
        <f>+#REF!-H103</f>
        <v>#REF!</v>
      </c>
      <c r="G103" s="331">
        <v>0</v>
      </c>
      <c r="H103" s="49">
        <v>0</v>
      </c>
      <c r="I103" s="49">
        <v>0</v>
      </c>
    </row>
    <row r="104" spans="1:9">
      <c r="A104" s="29"/>
      <c r="B104" s="30"/>
      <c r="C104" s="13" t="s">
        <v>99</v>
      </c>
      <c r="D104" s="49">
        <v>0</v>
      </c>
      <c r="F104" s="49" t="e">
        <f>+#REF!-H104</f>
        <v>#REF!</v>
      </c>
      <c r="G104" s="331">
        <v>995997</v>
      </c>
      <c r="H104" s="49">
        <v>0</v>
      </c>
      <c r="I104" s="49">
        <v>1693283</v>
      </c>
    </row>
    <row r="105" spans="1:9">
      <c r="A105" s="29"/>
      <c r="B105" s="30">
        <v>2</v>
      </c>
      <c r="C105" s="10" t="s">
        <v>100</v>
      </c>
      <c r="D105" s="56">
        <v>0</v>
      </c>
      <c r="F105" s="56" t="e">
        <f>+#REF!-H105</f>
        <v>#REF!</v>
      </c>
      <c r="G105" s="56">
        <v>366361</v>
      </c>
      <c r="H105" s="56">
        <v>0</v>
      </c>
      <c r="I105" s="56">
        <v>316190</v>
      </c>
    </row>
    <row r="106" spans="1:9">
      <c r="A106" s="29"/>
      <c r="B106" s="30"/>
      <c r="C106" s="13" t="s">
        <v>101</v>
      </c>
      <c r="D106" s="49">
        <v>0</v>
      </c>
      <c r="F106" s="49" t="e">
        <f>+#REF!-H106</f>
        <v>#REF!</v>
      </c>
      <c r="G106" s="331">
        <v>0</v>
      </c>
      <c r="H106" s="49">
        <v>0</v>
      </c>
      <c r="I106" s="49">
        <v>3172</v>
      </c>
    </row>
    <row r="107" spans="1:9">
      <c r="A107" s="29"/>
      <c r="B107" s="30"/>
      <c r="C107" s="13" t="s">
        <v>102</v>
      </c>
      <c r="D107" s="49">
        <v>0</v>
      </c>
      <c r="F107" s="49" t="e">
        <f>+#REF!-H107</f>
        <v>#REF!</v>
      </c>
      <c r="G107" s="331">
        <v>366361</v>
      </c>
      <c r="H107" s="49">
        <v>0</v>
      </c>
      <c r="I107" s="49">
        <v>313018</v>
      </c>
    </row>
    <row r="108" spans="1:9">
      <c r="A108" s="65" t="s">
        <v>103</v>
      </c>
      <c r="B108" s="66"/>
      <c r="C108" s="66" t="s">
        <v>104</v>
      </c>
      <c r="D108" s="58">
        <v>0</v>
      </c>
      <c r="F108" s="58" t="e">
        <f>+#REF!-H108</f>
        <v>#REF!</v>
      </c>
      <c r="G108" s="58">
        <v>629636</v>
      </c>
      <c r="H108" s="58">
        <v>0</v>
      </c>
      <c r="I108" s="58">
        <v>1377093</v>
      </c>
    </row>
    <row r="109" spans="1:9" ht="13.5" thickBot="1">
      <c r="A109" s="31"/>
      <c r="B109" s="32"/>
      <c r="C109" s="33"/>
      <c r="D109" s="59"/>
      <c r="F109" s="59" t="e">
        <f>+#REF!-H109</f>
        <v>#REF!</v>
      </c>
      <c r="G109" s="336"/>
      <c r="H109" s="59"/>
      <c r="I109" s="59"/>
    </row>
    <row r="110" spans="1:9" ht="13.5" thickBot="1">
      <c r="A110" s="67" t="s">
        <v>105</v>
      </c>
      <c r="B110" s="68"/>
      <c r="C110" s="68"/>
      <c r="D110" s="60">
        <v>3420633</v>
      </c>
      <c r="F110" s="60" t="e">
        <f>+#REF!-H110</f>
        <v>#REF!</v>
      </c>
      <c r="G110" s="60">
        <v>-1694376</v>
      </c>
      <c r="H110" s="60">
        <v>3363294</v>
      </c>
      <c r="I110" s="60">
        <v>4905306</v>
      </c>
    </row>
    <row r="111" spans="1:9">
      <c r="A111" s="12"/>
      <c r="B111" s="16"/>
      <c r="C111" s="34"/>
      <c r="D111" s="61"/>
      <c r="F111" s="61" t="e">
        <f>+#REF!-H111</f>
        <v>#REF!</v>
      </c>
      <c r="G111" s="61"/>
      <c r="H111" s="61"/>
      <c r="I111" s="61"/>
    </row>
    <row r="112" spans="1:9">
      <c r="A112" s="29" t="s">
        <v>106</v>
      </c>
      <c r="B112" s="10" t="s">
        <v>107</v>
      </c>
      <c r="C112" s="18"/>
      <c r="D112" s="56"/>
      <c r="F112" s="56" t="e">
        <f>+#REF!-H112</f>
        <v>#REF!</v>
      </c>
      <c r="G112" s="56"/>
      <c r="H112" s="56"/>
      <c r="I112" s="56"/>
    </row>
    <row r="113" spans="1:9">
      <c r="A113" s="29"/>
      <c r="B113" s="30" t="s">
        <v>84</v>
      </c>
      <c r="C113" s="27" t="s">
        <v>108</v>
      </c>
      <c r="D113" s="56">
        <v>3360233</v>
      </c>
      <c r="F113" s="56" t="e">
        <f>+#REF!-H113</f>
        <v>#REF!</v>
      </c>
      <c r="G113" s="56">
        <v>3225138</v>
      </c>
      <c r="H113" s="56">
        <v>3304707</v>
      </c>
      <c r="I113" s="56">
        <v>3023327</v>
      </c>
    </row>
    <row r="114" spans="1:9">
      <c r="A114" s="12"/>
      <c r="B114" s="14"/>
      <c r="C114" s="13" t="s">
        <v>109</v>
      </c>
      <c r="D114" s="49">
        <v>3060090</v>
      </c>
      <c r="F114" s="49" t="e">
        <f>+#REF!-H114</f>
        <v>#REF!</v>
      </c>
      <c r="G114" s="331">
        <v>2921553</v>
      </c>
      <c r="H114" s="49">
        <v>3002183</v>
      </c>
      <c r="I114" s="49">
        <v>2697127</v>
      </c>
    </row>
    <row r="115" spans="1:9">
      <c r="A115" s="12"/>
      <c r="B115" s="14"/>
      <c r="C115" s="13" t="s">
        <v>110</v>
      </c>
      <c r="D115" s="49">
        <v>196143</v>
      </c>
      <c r="F115" s="49" t="e">
        <f>+#REF!-H115</f>
        <v>#REF!</v>
      </c>
      <c r="G115" s="331">
        <v>208585</v>
      </c>
      <c r="H115" s="49">
        <v>207524</v>
      </c>
      <c r="I115" s="49">
        <v>220015</v>
      </c>
    </row>
    <row r="116" spans="1:9">
      <c r="A116" s="12"/>
      <c r="B116" s="14"/>
      <c r="C116" s="13" t="s">
        <v>111</v>
      </c>
      <c r="D116" s="49">
        <v>104000</v>
      </c>
      <c r="F116" s="49" t="e">
        <f>+#REF!-H116</f>
        <v>#REF!</v>
      </c>
      <c r="G116" s="331">
        <v>95000</v>
      </c>
      <c r="H116" s="49">
        <v>95000</v>
      </c>
      <c r="I116" s="49">
        <v>106185</v>
      </c>
    </row>
    <row r="117" spans="1:9">
      <c r="A117" s="12"/>
      <c r="B117" s="14"/>
      <c r="C117" s="13" t="s">
        <v>112</v>
      </c>
      <c r="D117" s="49">
        <v>0</v>
      </c>
      <c r="F117" s="49" t="e">
        <f>+#REF!-H117</f>
        <v>#REF!</v>
      </c>
      <c r="G117" s="331">
        <v>0</v>
      </c>
      <c r="H117" s="49">
        <v>0</v>
      </c>
      <c r="I117" s="49">
        <v>0</v>
      </c>
    </row>
    <row r="118" spans="1:9">
      <c r="A118" s="29"/>
      <c r="B118" s="30" t="s">
        <v>86</v>
      </c>
      <c r="C118" s="10" t="s">
        <v>113</v>
      </c>
      <c r="D118" s="53">
        <v>60400</v>
      </c>
      <c r="F118" s="53" t="e">
        <f>+#REF!-H118</f>
        <v>#REF!</v>
      </c>
      <c r="G118" s="56">
        <v>58587</v>
      </c>
      <c r="H118" s="53">
        <v>58587</v>
      </c>
      <c r="I118" s="53">
        <v>60678</v>
      </c>
    </row>
    <row r="119" spans="1:9">
      <c r="A119" s="29"/>
      <c r="B119" s="30" t="s">
        <v>114</v>
      </c>
      <c r="C119" s="35" t="s">
        <v>115</v>
      </c>
      <c r="D119" s="53">
        <v>0</v>
      </c>
      <c r="F119" s="53" t="e">
        <f>+#REF!-H119</f>
        <v>#REF!</v>
      </c>
      <c r="G119" s="56">
        <v>0</v>
      </c>
      <c r="H119" s="53">
        <v>0</v>
      </c>
      <c r="I119" s="53">
        <v>0</v>
      </c>
    </row>
    <row r="120" spans="1:9">
      <c r="A120" s="65" t="s">
        <v>116</v>
      </c>
      <c r="B120" s="66"/>
      <c r="C120" s="66"/>
      <c r="D120" s="58">
        <v>3420633</v>
      </c>
      <c r="F120" s="58" t="e">
        <f>+#REF!-H120</f>
        <v>#REF!</v>
      </c>
      <c r="G120" s="58">
        <v>3283725</v>
      </c>
      <c r="H120" s="58">
        <v>3363294</v>
      </c>
      <c r="I120" s="58">
        <v>3084005</v>
      </c>
    </row>
    <row r="121" spans="1:9">
      <c r="A121" s="12"/>
      <c r="B121" s="16"/>
      <c r="C121" s="11"/>
      <c r="D121" s="57"/>
      <c r="F121" s="57" t="e">
        <f>+#REF!-H121</f>
        <v>#REF!</v>
      </c>
      <c r="G121" s="57"/>
      <c r="H121" s="57"/>
      <c r="I121" s="57"/>
    </row>
    <row r="122" spans="1:9" ht="13.5" thickBot="1">
      <c r="A122" s="36" t="s">
        <v>117</v>
      </c>
      <c r="B122" s="37"/>
      <c r="C122" s="38"/>
      <c r="D122" s="62">
        <v>0</v>
      </c>
      <c r="F122" s="62" t="e">
        <f>+#REF!-H122</f>
        <v>#REF!</v>
      </c>
      <c r="G122" s="62">
        <v>-4978101</v>
      </c>
      <c r="H122" s="62">
        <v>0</v>
      </c>
      <c r="I122" s="62">
        <v>1821301</v>
      </c>
    </row>
    <row r="123" spans="1:9">
      <c r="E123" s="138"/>
    </row>
    <row r="124" spans="1:9">
      <c r="A124" s="39"/>
      <c r="B124" s="39"/>
      <c r="C124" s="39"/>
      <c r="D124" s="40"/>
      <c r="E124" s="136"/>
      <c r="F124" s="40"/>
      <c r="G124" s="40"/>
      <c r="H124" s="40"/>
      <c r="I124" s="40"/>
    </row>
    <row r="125" spans="1:9">
      <c r="E125" s="138"/>
    </row>
    <row r="126" spans="1:9">
      <c r="E126" s="138"/>
    </row>
    <row r="127" spans="1:9">
      <c r="C127" s="41"/>
      <c r="D127" s="40"/>
      <c r="E127" s="137"/>
      <c r="F127" s="40"/>
      <c r="G127" s="40"/>
      <c r="H127" s="40"/>
      <c r="I127" s="40"/>
    </row>
    <row r="128" spans="1:9">
      <c r="E128" s="138"/>
    </row>
    <row r="129" spans="5:5">
      <c r="E129" s="138"/>
    </row>
    <row r="130" spans="5:5">
      <c r="E130" s="138"/>
    </row>
    <row r="131" spans="5:5">
      <c r="E131" s="138"/>
    </row>
  </sheetData>
  <mergeCells count="7">
    <mergeCell ref="H6:H7"/>
    <mergeCell ref="I6:I7"/>
    <mergeCell ref="G6:G7"/>
    <mergeCell ref="A4:C4"/>
    <mergeCell ref="A6:C6"/>
    <mergeCell ref="D6:D7"/>
    <mergeCell ref="F6:F7"/>
  </mergeCells>
  <printOptions horizontalCentered="1"/>
  <pageMargins left="0.70866141732283472" right="0.35433070866141736" top="0.74803149606299213" bottom="0.74803149606299213" header="0.31496062992125984" footer="0.31496062992125984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20"/>
  <sheetViews>
    <sheetView topLeftCell="A82" zoomScaleNormal="100" workbookViewId="0">
      <selection activeCell="C104" sqref="C104:C105"/>
    </sheetView>
  </sheetViews>
  <sheetFormatPr defaultRowHeight="12.75"/>
  <cols>
    <col min="1" max="1" width="9.140625" style="152" customWidth="1"/>
    <col min="2" max="2" width="12.7109375" style="153" customWidth="1"/>
    <col min="3" max="3" width="15.7109375" style="153" customWidth="1"/>
    <col min="4" max="4" width="12.7109375" style="153" customWidth="1"/>
    <col min="5" max="5" width="17.140625" style="153" customWidth="1"/>
    <col min="6" max="6" width="10.140625" style="153" customWidth="1"/>
    <col min="7" max="7" width="15.7109375" style="153" customWidth="1"/>
    <col min="8" max="8" width="14.28515625" style="183" customWidth="1"/>
    <col min="9" max="9" width="9" style="153" customWidth="1"/>
    <col min="10" max="10" width="15.28515625" style="153" customWidth="1"/>
    <col min="11" max="11" width="14.85546875" style="153" customWidth="1"/>
    <col min="12" max="12" width="13.5703125" style="153" customWidth="1"/>
    <col min="13" max="14" width="11.42578125" style="153" customWidth="1"/>
    <col min="15" max="15" width="11.7109375" style="153" customWidth="1"/>
    <col min="16" max="16" width="11.140625" style="153" customWidth="1"/>
    <col min="17" max="17" width="10.7109375" style="153" bestFit="1" customWidth="1"/>
    <col min="18" max="18" width="9.140625" style="153"/>
    <col min="19" max="19" width="14.42578125" style="153" customWidth="1"/>
    <col min="20" max="257" width="9.140625" style="153"/>
    <col min="258" max="258" width="9.140625" style="153" customWidth="1"/>
    <col min="259" max="259" width="12.7109375" style="153" customWidth="1"/>
    <col min="260" max="260" width="15.7109375" style="153" customWidth="1"/>
    <col min="261" max="261" width="9.42578125" style="153" customWidth="1"/>
    <col min="262" max="262" width="17.140625" style="153" customWidth="1"/>
    <col min="263" max="263" width="10.140625" style="153" customWidth="1"/>
    <col min="264" max="264" width="21.85546875" style="153" customWidth="1"/>
    <col min="265" max="265" width="14.28515625" style="153" customWidth="1"/>
    <col min="266" max="266" width="12.140625" style="153" customWidth="1"/>
    <col min="267" max="267" width="13.7109375" style="153" customWidth="1"/>
    <col min="268" max="268" width="14.85546875" style="153" customWidth="1"/>
    <col min="269" max="513" width="9.140625" style="153"/>
    <col min="514" max="514" width="9.140625" style="153" customWidth="1"/>
    <col min="515" max="515" width="12.7109375" style="153" customWidth="1"/>
    <col min="516" max="516" width="15.7109375" style="153" customWidth="1"/>
    <col min="517" max="517" width="9.42578125" style="153" customWidth="1"/>
    <col min="518" max="518" width="17.140625" style="153" customWidth="1"/>
    <col min="519" max="519" width="10.140625" style="153" customWidth="1"/>
    <col min="520" max="520" width="21.85546875" style="153" customWidth="1"/>
    <col min="521" max="521" width="14.28515625" style="153" customWidth="1"/>
    <col min="522" max="522" width="12.140625" style="153" customWidth="1"/>
    <col min="523" max="523" width="13.7109375" style="153" customWidth="1"/>
    <col min="524" max="524" width="14.85546875" style="153" customWidth="1"/>
    <col min="525" max="769" width="9.140625" style="153"/>
    <col min="770" max="770" width="9.140625" style="153" customWidth="1"/>
    <col min="771" max="771" width="12.7109375" style="153" customWidth="1"/>
    <col min="772" max="772" width="15.7109375" style="153" customWidth="1"/>
    <col min="773" max="773" width="9.42578125" style="153" customWidth="1"/>
    <col min="774" max="774" width="17.140625" style="153" customWidth="1"/>
    <col min="775" max="775" width="10.140625" style="153" customWidth="1"/>
    <col min="776" max="776" width="21.85546875" style="153" customWidth="1"/>
    <col min="777" max="777" width="14.28515625" style="153" customWidth="1"/>
    <col min="778" max="778" width="12.140625" style="153" customWidth="1"/>
    <col min="779" max="779" width="13.7109375" style="153" customWidth="1"/>
    <col min="780" max="780" width="14.85546875" style="153" customWidth="1"/>
    <col min="781" max="1025" width="9.140625" style="153"/>
    <col min="1026" max="1026" width="9.140625" style="153" customWidth="1"/>
    <col min="1027" max="1027" width="12.7109375" style="153" customWidth="1"/>
    <col min="1028" max="1028" width="15.7109375" style="153" customWidth="1"/>
    <col min="1029" max="1029" width="9.42578125" style="153" customWidth="1"/>
    <col min="1030" max="1030" width="17.140625" style="153" customWidth="1"/>
    <col min="1031" max="1031" width="10.140625" style="153" customWidth="1"/>
    <col min="1032" max="1032" width="21.85546875" style="153" customWidth="1"/>
    <col min="1033" max="1033" width="14.28515625" style="153" customWidth="1"/>
    <col min="1034" max="1034" width="12.140625" style="153" customWidth="1"/>
    <col min="1035" max="1035" width="13.7109375" style="153" customWidth="1"/>
    <col min="1036" max="1036" width="14.85546875" style="153" customWidth="1"/>
    <col min="1037" max="1281" width="9.140625" style="153"/>
    <col min="1282" max="1282" width="9.140625" style="153" customWidth="1"/>
    <col min="1283" max="1283" width="12.7109375" style="153" customWidth="1"/>
    <col min="1284" max="1284" width="15.7109375" style="153" customWidth="1"/>
    <col min="1285" max="1285" width="9.42578125" style="153" customWidth="1"/>
    <col min="1286" max="1286" width="17.140625" style="153" customWidth="1"/>
    <col min="1287" max="1287" width="10.140625" style="153" customWidth="1"/>
    <col min="1288" max="1288" width="21.85546875" style="153" customWidth="1"/>
    <col min="1289" max="1289" width="14.28515625" style="153" customWidth="1"/>
    <col min="1290" max="1290" width="12.140625" style="153" customWidth="1"/>
    <col min="1291" max="1291" width="13.7109375" style="153" customWidth="1"/>
    <col min="1292" max="1292" width="14.85546875" style="153" customWidth="1"/>
    <col min="1293" max="1537" width="9.140625" style="153"/>
    <col min="1538" max="1538" width="9.140625" style="153" customWidth="1"/>
    <col min="1539" max="1539" width="12.7109375" style="153" customWidth="1"/>
    <col min="1540" max="1540" width="15.7109375" style="153" customWidth="1"/>
    <col min="1541" max="1541" width="9.42578125" style="153" customWidth="1"/>
    <col min="1542" max="1542" width="17.140625" style="153" customWidth="1"/>
    <col min="1543" max="1543" width="10.140625" style="153" customWidth="1"/>
    <col min="1544" max="1544" width="21.85546875" style="153" customWidth="1"/>
    <col min="1545" max="1545" width="14.28515625" style="153" customWidth="1"/>
    <col min="1546" max="1546" width="12.140625" style="153" customWidth="1"/>
    <col min="1547" max="1547" width="13.7109375" style="153" customWidth="1"/>
    <col min="1548" max="1548" width="14.85546875" style="153" customWidth="1"/>
    <col min="1549" max="1793" width="9.140625" style="153"/>
    <col min="1794" max="1794" width="9.140625" style="153" customWidth="1"/>
    <col min="1795" max="1795" width="12.7109375" style="153" customWidth="1"/>
    <col min="1796" max="1796" width="15.7109375" style="153" customWidth="1"/>
    <col min="1797" max="1797" width="9.42578125" style="153" customWidth="1"/>
    <col min="1798" max="1798" width="17.140625" style="153" customWidth="1"/>
    <col min="1799" max="1799" width="10.140625" style="153" customWidth="1"/>
    <col min="1800" max="1800" width="21.85546875" style="153" customWidth="1"/>
    <col min="1801" max="1801" width="14.28515625" style="153" customWidth="1"/>
    <col min="1802" max="1802" width="12.140625" style="153" customWidth="1"/>
    <col min="1803" max="1803" width="13.7109375" style="153" customWidth="1"/>
    <col min="1804" max="1804" width="14.85546875" style="153" customWidth="1"/>
    <col min="1805" max="2049" width="9.140625" style="153"/>
    <col min="2050" max="2050" width="9.140625" style="153" customWidth="1"/>
    <col min="2051" max="2051" width="12.7109375" style="153" customWidth="1"/>
    <col min="2052" max="2052" width="15.7109375" style="153" customWidth="1"/>
    <col min="2053" max="2053" width="9.42578125" style="153" customWidth="1"/>
    <col min="2054" max="2054" width="17.140625" style="153" customWidth="1"/>
    <col min="2055" max="2055" width="10.140625" style="153" customWidth="1"/>
    <col min="2056" max="2056" width="21.85546875" style="153" customWidth="1"/>
    <col min="2057" max="2057" width="14.28515625" style="153" customWidth="1"/>
    <col min="2058" max="2058" width="12.140625" style="153" customWidth="1"/>
    <col min="2059" max="2059" width="13.7109375" style="153" customWidth="1"/>
    <col min="2060" max="2060" width="14.85546875" style="153" customWidth="1"/>
    <col min="2061" max="2305" width="9.140625" style="153"/>
    <col min="2306" max="2306" width="9.140625" style="153" customWidth="1"/>
    <col min="2307" max="2307" width="12.7109375" style="153" customWidth="1"/>
    <col min="2308" max="2308" width="15.7109375" style="153" customWidth="1"/>
    <col min="2309" max="2309" width="9.42578125" style="153" customWidth="1"/>
    <col min="2310" max="2310" width="17.140625" style="153" customWidth="1"/>
    <col min="2311" max="2311" width="10.140625" style="153" customWidth="1"/>
    <col min="2312" max="2312" width="21.85546875" style="153" customWidth="1"/>
    <col min="2313" max="2313" width="14.28515625" style="153" customWidth="1"/>
    <col min="2314" max="2314" width="12.140625" style="153" customWidth="1"/>
    <col min="2315" max="2315" width="13.7109375" style="153" customWidth="1"/>
    <col min="2316" max="2316" width="14.85546875" style="153" customWidth="1"/>
    <col min="2317" max="2561" width="9.140625" style="153"/>
    <col min="2562" max="2562" width="9.140625" style="153" customWidth="1"/>
    <col min="2563" max="2563" width="12.7109375" style="153" customWidth="1"/>
    <col min="2564" max="2564" width="15.7109375" style="153" customWidth="1"/>
    <col min="2565" max="2565" width="9.42578125" style="153" customWidth="1"/>
    <col min="2566" max="2566" width="17.140625" style="153" customWidth="1"/>
    <col min="2567" max="2567" width="10.140625" style="153" customWidth="1"/>
    <col min="2568" max="2568" width="21.85546875" style="153" customWidth="1"/>
    <col min="2569" max="2569" width="14.28515625" style="153" customWidth="1"/>
    <col min="2570" max="2570" width="12.140625" style="153" customWidth="1"/>
    <col min="2571" max="2571" width="13.7109375" style="153" customWidth="1"/>
    <col min="2572" max="2572" width="14.85546875" style="153" customWidth="1"/>
    <col min="2573" max="2817" width="9.140625" style="153"/>
    <col min="2818" max="2818" width="9.140625" style="153" customWidth="1"/>
    <col min="2819" max="2819" width="12.7109375" style="153" customWidth="1"/>
    <col min="2820" max="2820" width="15.7109375" style="153" customWidth="1"/>
    <col min="2821" max="2821" width="9.42578125" style="153" customWidth="1"/>
    <col min="2822" max="2822" width="17.140625" style="153" customWidth="1"/>
    <col min="2823" max="2823" width="10.140625" style="153" customWidth="1"/>
    <col min="2824" max="2824" width="21.85546875" style="153" customWidth="1"/>
    <col min="2825" max="2825" width="14.28515625" style="153" customWidth="1"/>
    <col min="2826" max="2826" width="12.140625" style="153" customWidth="1"/>
    <col min="2827" max="2827" width="13.7109375" style="153" customWidth="1"/>
    <col min="2828" max="2828" width="14.85546875" style="153" customWidth="1"/>
    <col min="2829" max="3073" width="9.140625" style="153"/>
    <col min="3074" max="3074" width="9.140625" style="153" customWidth="1"/>
    <col min="3075" max="3075" width="12.7109375" style="153" customWidth="1"/>
    <col min="3076" max="3076" width="15.7109375" style="153" customWidth="1"/>
    <col min="3077" max="3077" width="9.42578125" style="153" customWidth="1"/>
    <col min="3078" max="3078" width="17.140625" style="153" customWidth="1"/>
    <col min="3079" max="3079" width="10.140625" style="153" customWidth="1"/>
    <col min="3080" max="3080" width="21.85546875" style="153" customWidth="1"/>
    <col min="3081" max="3081" width="14.28515625" style="153" customWidth="1"/>
    <col min="3082" max="3082" width="12.140625" style="153" customWidth="1"/>
    <col min="3083" max="3083" width="13.7109375" style="153" customWidth="1"/>
    <col min="3084" max="3084" width="14.85546875" style="153" customWidth="1"/>
    <col min="3085" max="3329" width="9.140625" style="153"/>
    <col min="3330" max="3330" width="9.140625" style="153" customWidth="1"/>
    <col min="3331" max="3331" width="12.7109375" style="153" customWidth="1"/>
    <col min="3332" max="3332" width="15.7109375" style="153" customWidth="1"/>
    <col min="3333" max="3333" width="9.42578125" style="153" customWidth="1"/>
    <col min="3334" max="3334" width="17.140625" style="153" customWidth="1"/>
    <col min="3335" max="3335" width="10.140625" style="153" customWidth="1"/>
    <col min="3336" max="3336" width="21.85546875" style="153" customWidth="1"/>
    <col min="3337" max="3337" width="14.28515625" style="153" customWidth="1"/>
    <col min="3338" max="3338" width="12.140625" style="153" customWidth="1"/>
    <col min="3339" max="3339" width="13.7109375" style="153" customWidth="1"/>
    <col min="3340" max="3340" width="14.85546875" style="153" customWidth="1"/>
    <col min="3341" max="3585" width="9.140625" style="153"/>
    <col min="3586" max="3586" width="9.140625" style="153" customWidth="1"/>
    <col min="3587" max="3587" width="12.7109375" style="153" customWidth="1"/>
    <col min="3588" max="3588" width="15.7109375" style="153" customWidth="1"/>
    <col min="3589" max="3589" width="9.42578125" style="153" customWidth="1"/>
    <col min="3590" max="3590" width="17.140625" style="153" customWidth="1"/>
    <col min="3591" max="3591" width="10.140625" style="153" customWidth="1"/>
    <col min="3592" max="3592" width="21.85546875" style="153" customWidth="1"/>
    <col min="3593" max="3593" width="14.28515625" style="153" customWidth="1"/>
    <col min="3594" max="3594" width="12.140625" style="153" customWidth="1"/>
    <col min="3595" max="3595" width="13.7109375" style="153" customWidth="1"/>
    <col min="3596" max="3596" width="14.85546875" style="153" customWidth="1"/>
    <col min="3597" max="3841" width="9.140625" style="153"/>
    <col min="3842" max="3842" width="9.140625" style="153" customWidth="1"/>
    <col min="3843" max="3843" width="12.7109375" style="153" customWidth="1"/>
    <col min="3844" max="3844" width="15.7109375" style="153" customWidth="1"/>
    <col min="3845" max="3845" width="9.42578125" style="153" customWidth="1"/>
    <col min="3846" max="3846" width="17.140625" style="153" customWidth="1"/>
    <col min="3847" max="3847" width="10.140625" style="153" customWidth="1"/>
    <col min="3848" max="3848" width="21.85546875" style="153" customWidth="1"/>
    <col min="3849" max="3849" width="14.28515625" style="153" customWidth="1"/>
    <col min="3850" max="3850" width="12.140625" style="153" customWidth="1"/>
    <col min="3851" max="3851" width="13.7109375" style="153" customWidth="1"/>
    <col min="3852" max="3852" width="14.85546875" style="153" customWidth="1"/>
    <col min="3853" max="4097" width="9.140625" style="153"/>
    <col min="4098" max="4098" width="9.140625" style="153" customWidth="1"/>
    <col min="4099" max="4099" width="12.7109375" style="153" customWidth="1"/>
    <col min="4100" max="4100" width="15.7109375" style="153" customWidth="1"/>
    <col min="4101" max="4101" width="9.42578125" style="153" customWidth="1"/>
    <col min="4102" max="4102" width="17.140625" style="153" customWidth="1"/>
    <col min="4103" max="4103" width="10.140625" style="153" customWidth="1"/>
    <col min="4104" max="4104" width="21.85546875" style="153" customWidth="1"/>
    <col min="4105" max="4105" width="14.28515625" style="153" customWidth="1"/>
    <col min="4106" max="4106" width="12.140625" style="153" customWidth="1"/>
    <col min="4107" max="4107" width="13.7109375" style="153" customWidth="1"/>
    <col min="4108" max="4108" width="14.85546875" style="153" customWidth="1"/>
    <col min="4109" max="4353" width="9.140625" style="153"/>
    <col min="4354" max="4354" width="9.140625" style="153" customWidth="1"/>
    <col min="4355" max="4355" width="12.7109375" style="153" customWidth="1"/>
    <col min="4356" max="4356" width="15.7109375" style="153" customWidth="1"/>
    <col min="4357" max="4357" width="9.42578125" style="153" customWidth="1"/>
    <col min="4358" max="4358" width="17.140625" style="153" customWidth="1"/>
    <col min="4359" max="4359" width="10.140625" style="153" customWidth="1"/>
    <col min="4360" max="4360" width="21.85546875" style="153" customWidth="1"/>
    <col min="4361" max="4361" width="14.28515625" style="153" customWidth="1"/>
    <col min="4362" max="4362" width="12.140625" style="153" customWidth="1"/>
    <col min="4363" max="4363" width="13.7109375" style="153" customWidth="1"/>
    <col min="4364" max="4364" width="14.85546875" style="153" customWidth="1"/>
    <col min="4365" max="4609" width="9.140625" style="153"/>
    <col min="4610" max="4610" width="9.140625" style="153" customWidth="1"/>
    <col min="4611" max="4611" width="12.7109375" style="153" customWidth="1"/>
    <col min="4612" max="4612" width="15.7109375" style="153" customWidth="1"/>
    <col min="4613" max="4613" width="9.42578125" style="153" customWidth="1"/>
    <col min="4614" max="4614" width="17.140625" style="153" customWidth="1"/>
    <col min="4615" max="4615" width="10.140625" style="153" customWidth="1"/>
    <col min="4616" max="4616" width="21.85546875" style="153" customWidth="1"/>
    <col min="4617" max="4617" width="14.28515625" style="153" customWidth="1"/>
    <col min="4618" max="4618" width="12.140625" style="153" customWidth="1"/>
    <col min="4619" max="4619" width="13.7109375" style="153" customWidth="1"/>
    <col min="4620" max="4620" width="14.85546875" style="153" customWidth="1"/>
    <col min="4621" max="4865" width="9.140625" style="153"/>
    <col min="4866" max="4866" width="9.140625" style="153" customWidth="1"/>
    <col min="4867" max="4867" width="12.7109375" style="153" customWidth="1"/>
    <col min="4868" max="4868" width="15.7109375" style="153" customWidth="1"/>
    <col min="4869" max="4869" width="9.42578125" style="153" customWidth="1"/>
    <col min="4870" max="4870" width="17.140625" style="153" customWidth="1"/>
    <col min="4871" max="4871" width="10.140625" style="153" customWidth="1"/>
    <col min="4872" max="4872" width="21.85546875" style="153" customWidth="1"/>
    <col min="4873" max="4873" width="14.28515625" style="153" customWidth="1"/>
    <col min="4874" max="4874" width="12.140625" style="153" customWidth="1"/>
    <col min="4875" max="4875" width="13.7109375" style="153" customWidth="1"/>
    <col min="4876" max="4876" width="14.85546875" style="153" customWidth="1"/>
    <col min="4877" max="5121" width="9.140625" style="153"/>
    <col min="5122" max="5122" width="9.140625" style="153" customWidth="1"/>
    <col min="5123" max="5123" width="12.7109375" style="153" customWidth="1"/>
    <col min="5124" max="5124" width="15.7109375" style="153" customWidth="1"/>
    <col min="5125" max="5125" width="9.42578125" style="153" customWidth="1"/>
    <col min="5126" max="5126" width="17.140625" style="153" customWidth="1"/>
    <col min="5127" max="5127" width="10.140625" style="153" customWidth="1"/>
    <col min="5128" max="5128" width="21.85546875" style="153" customWidth="1"/>
    <col min="5129" max="5129" width="14.28515625" style="153" customWidth="1"/>
    <col min="5130" max="5130" width="12.140625" style="153" customWidth="1"/>
    <col min="5131" max="5131" width="13.7109375" style="153" customWidth="1"/>
    <col min="5132" max="5132" width="14.85546875" style="153" customWidth="1"/>
    <col min="5133" max="5377" width="9.140625" style="153"/>
    <col min="5378" max="5378" width="9.140625" style="153" customWidth="1"/>
    <col min="5379" max="5379" width="12.7109375" style="153" customWidth="1"/>
    <col min="5380" max="5380" width="15.7109375" style="153" customWidth="1"/>
    <col min="5381" max="5381" width="9.42578125" style="153" customWidth="1"/>
    <col min="5382" max="5382" width="17.140625" style="153" customWidth="1"/>
    <col min="5383" max="5383" width="10.140625" style="153" customWidth="1"/>
    <col min="5384" max="5384" width="21.85546875" style="153" customWidth="1"/>
    <col min="5385" max="5385" width="14.28515625" style="153" customWidth="1"/>
    <col min="5386" max="5386" width="12.140625" style="153" customWidth="1"/>
    <col min="5387" max="5387" width="13.7109375" style="153" customWidth="1"/>
    <col min="5388" max="5388" width="14.85546875" style="153" customWidth="1"/>
    <col min="5389" max="5633" width="9.140625" style="153"/>
    <col min="5634" max="5634" width="9.140625" style="153" customWidth="1"/>
    <col min="5635" max="5635" width="12.7109375" style="153" customWidth="1"/>
    <col min="5636" max="5636" width="15.7109375" style="153" customWidth="1"/>
    <col min="5637" max="5637" width="9.42578125" style="153" customWidth="1"/>
    <col min="5638" max="5638" width="17.140625" style="153" customWidth="1"/>
    <col min="5639" max="5639" width="10.140625" style="153" customWidth="1"/>
    <col min="5640" max="5640" width="21.85546875" style="153" customWidth="1"/>
    <col min="5641" max="5641" width="14.28515625" style="153" customWidth="1"/>
    <col min="5642" max="5642" width="12.140625" style="153" customWidth="1"/>
    <col min="5643" max="5643" width="13.7109375" style="153" customWidth="1"/>
    <col min="5644" max="5644" width="14.85546875" style="153" customWidth="1"/>
    <col min="5645" max="5889" width="9.140625" style="153"/>
    <col min="5890" max="5890" width="9.140625" style="153" customWidth="1"/>
    <col min="5891" max="5891" width="12.7109375" style="153" customWidth="1"/>
    <col min="5892" max="5892" width="15.7109375" style="153" customWidth="1"/>
    <col min="5893" max="5893" width="9.42578125" style="153" customWidth="1"/>
    <col min="5894" max="5894" width="17.140625" style="153" customWidth="1"/>
    <col min="5895" max="5895" width="10.140625" style="153" customWidth="1"/>
    <col min="5896" max="5896" width="21.85546875" style="153" customWidth="1"/>
    <col min="5897" max="5897" width="14.28515625" style="153" customWidth="1"/>
    <col min="5898" max="5898" width="12.140625" style="153" customWidth="1"/>
    <col min="5899" max="5899" width="13.7109375" style="153" customWidth="1"/>
    <col min="5900" max="5900" width="14.85546875" style="153" customWidth="1"/>
    <col min="5901" max="6145" width="9.140625" style="153"/>
    <col min="6146" max="6146" width="9.140625" style="153" customWidth="1"/>
    <col min="6147" max="6147" width="12.7109375" style="153" customWidth="1"/>
    <col min="6148" max="6148" width="15.7109375" style="153" customWidth="1"/>
    <col min="6149" max="6149" width="9.42578125" style="153" customWidth="1"/>
    <col min="6150" max="6150" width="17.140625" style="153" customWidth="1"/>
    <col min="6151" max="6151" width="10.140625" style="153" customWidth="1"/>
    <col min="6152" max="6152" width="21.85546875" style="153" customWidth="1"/>
    <col min="6153" max="6153" width="14.28515625" style="153" customWidth="1"/>
    <col min="6154" max="6154" width="12.140625" style="153" customWidth="1"/>
    <col min="6155" max="6155" width="13.7109375" style="153" customWidth="1"/>
    <col min="6156" max="6156" width="14.85546875" style="153" customWidth="1"/>
    <col min="6157" max="6401" width="9.140625" style="153"/>
    <col min="6402" max="6402" width="9.140625" style="153" customWidth="1"/>
    <col min="6403" max="6403" width="12.7109375" style="153" customWidth="1"/>
    <col min="6404" max="6404" width="15.7109375" style="153" customWidth="1"/>
    <col min="6405" max="6405" width="9.42578125" style="153" customWidth="1"/>
    <col min="6406" max="6406" width="17.140625" style="153" customWidth="1"/>
    <col min="6407" max="6407" width="10.140625" style="153" customWidth="1"/>
    <col min="6408" max="6408" width="21.85546875" style="153" customWidth="1"/>
    <col min="6409" max="6409" width="14.28515625" style="153" customWidth="1"/>
    <col min="6410" max="6410" width="12.140625" style="153" customWidth="1"/>
    <col min="6411" max="6411" width="13.7109375" style="153" customWidth="1"/>
    <col min="6412" max="6412" width="14.85546875" style="153" customWidth="1"/>
    <col min="6413" max="6657" width="9.140625" style="153"/>
    <col min="6658" max="6658" width="9.140625" style="153" customWidth="1"/>
    <col min="6659" max="6659" width="12.7109375" style="153" customWidth="1"/>
    <col min="6660" max="6660" width="15.7109375" style="153" customWidth="1"/>
    <col min="6661" max="6661" width="9.42578125" style="153" customWidth="1"/>
    <col min="6662" max="6662" width="17.140625" style="153" customWidth="1"/>
    <col min="6663" max="6663" width="10.140625" style="153" customWidth="1"/>
    <col min="6664" max="6664" width="21.85546875" style="153" customWidth="1"/>
    <col min="6665" max="6665" width="14.28515625" style="153" customWidth="1"/>
    <col min="6666" max="6666" width="12.140625" style="153" customWidth="1"/>
    <col min="6667" max="6667" width="13.7109375" style="153" customWidth="1"/>
    <col min="6668" max="6668" width="14.85546875" style="153" customWidth="1"/>
    <col min="6669" max="6913" width="9.140625" style="153"/>
    <col min="6914" max="6914" width="9.140625" style="153" customWidth="1"/>
    <col min="6915" max="6915" width="12.7109375" style="153" customWidth="1"/>
    <col min="6916" max="6916" width="15.7109375" style="153" customWidth="1"/>
    <col min="6917" max="6917" width="9.42578125" style="153" customWidth="1"/>
    <col min="6918" max="6918" width="17.140625" style="153" customWidth="1"/>
    <col min="6919" max="6919" width="10.140625" style="153" customWidth="1"/>
    <col min="6920" max="6920" width="21.85546875" style="153" customWidth="1"/>
    <col min="6921" max="6921" width="14.28515625" style="153" customWidth="1"/>
    <col min="6922" max="6922" width="12.140625" style="153" customWidth="1"/>
    <col min="6923" max="6923" width="13.7109375" style="153" customWidth="1"/>
    <col min="6924" max="6924" width="14.85546875" style="153" customWidth="1"/>
    <col min="6925" max="7169" width="9.140625" style="153"/>
    <col min="7170" max="7170" width="9.140625" style="153" customWidth="1"/>
    <col min="7171" max="7171" width="12.7109375" style="153" customWidth="1"/>
    <col min="7172" max="7172" width="15.7109375" style="153" customWidth="1"/>
    <col min="7173" max="7173" width="9.42578125" style="153" customWidth="1"/>
    <col min="7174" max="7174" width="17.140625" style="153" customWidth="1"/>
    <col min="7175" max="7175" width="10.140625" style="153" customWidth="1"/>
    <col min="7176" max="7176" width="21.85546875" style="153" customWidth="1"/>
    <col min="7177" max="7177" width="14.28515625" style="153" customWidth="1"/>
    <col min="7178" max="7178" width="12.140625" style="153" customWidth="1"/>
    <col min="7179" max="7179" width="13.7109375" style="153" customWidth="1"/>
    <col min="7180" max="7180" width="14.85546875" style="153" customWidth="1"/>
    <col min="7181" max="7425" width="9.140625" style="153"/>
    <col min="7426" max="7426" width="9.140625" style="153" customWidth="1"/>
    <col min="7427" max="7427" width="12.7109375" style="153" customWidth="1"/>
    <col min="7428" max="7428" width="15.7109375" style="153" customWidth="1"/>
    <col min="7429" max="7429" width="9.42578125" style="153" customWidth="1"/>
    <col min="7430" max="7430" width="17.140625" style="153" customWidth="1"/>
    <col min="7431" max="7431" width="10.140625" style="153" customWidth="1"/>
    <col min="7432" max="7432" width="21.85546875" style="153" customWidth="1"/>
    <col min="7433" max="7433" width="14.28515625" style="153" customWidth="1"/>
    <col min="7434" max="7434" width="12.140625" style="153" customWidth="1"/>
    <col min="7435" max="7435" width="13.7109375" style="153" customWidth="1"/>
    <col min="7436" max="7436" width="14.85546875" style="153" customWidth="1"/>
    <col min="7437" max="7681" width="9.140625" style="153"/>
    <col min="7682" max="7682" width="9.140625" style="153" customWidth="1"/>
    <col min="7683" max="7683" width="12.7109375" style="153" customWidth="1"/>
    <col min="7684" max="7684" width="15.7109375" style="153" customWidth="1"/>
    <col min="7685" max="7685" width="9.42578125" style="153" customWidth="1"/>
    <col min="7686" max="7686" width="17.140625" style="153" customWidth="1"/>
    <col min="7687" max="7687" width="10.140625" style="153" customWidth="1"/>
    <col min="7688" max="7688" width="21.85546875" style="153" customWidth="1"/>
    <col min="7689" max="7689" width="14.28515625" style="153" customWidth="1"/>
    <col min="7690" max="7690" width="12.140625" style="153" customWidth="1"/>
    <col min="7691" max="7691" width="13.7109375" style="153" customWidth="1"/>
    <col min="7692" max="7692" width="14.85546875" style="153" customWidth="1"/>
    <col min="7693" max="7937" width="9.140625" style="153"/>
    <col min="7938" max="7938" width="9.140625" style="153" customWidth="1"/>
    <col min="7939" max="7939" width="12.7109375" style="153" customWidth="1"/>
    <col min="7940" max="7940" width="15.7109375" style="153" customWidth="1"/>
    <col min="7941" max="7941" width="9.42578125" style="153" customWidth="1"/>
    <col min="7942" max="7942" width="17.140625" style="153" customWidth="1"/>
    <col min="7943" max="7943" width="10.140625" style="153" customWidth="1"/>
    <col min="7944" max="7944" width="21.85546875" style="153" customWidth="1"/>
    <col min="7945" max="7945" width="14.28515625" style="153" customWidth="1"/>
    <col min="7946" max="7946" width="12.140625" style="153" customWidth="1"/>
    <col min="7947" max="7947" width="13.7109375" style="153" customWidth="1"/>
    <col min="7948" max="7948" width="14.85546875" style="153" customWidth="1"/>
    <col min="7949" max="8193" width="9.140625" style="153"/>
    <col min="8194" max="8194" width="9.140625" style="153" customWidth="1"/>
    <col min="8195" max="8195" width="12.7109375" style="153" customWidth="1"/>
    <col min="8196" max="8196" width="15.7109375" style="153" customWidth="1"/>
    <col min="8197" max="8197" width="9.42578125" style="153" customWidth="1"/>
    <col min="8198" max="8198" width="17.140625" style="153" customWidth="1"/>
    <col min="8199" max="8199" width="10.140625" style="153" customWidth="1"/>
    <col min="8200" max="8200" width="21.85546875" style="153" customWidth="1"/>
    <col min="8201" max="8201" width="14.28515625" style="153" customWidth="1"/>
    <col min="8202" max="8202" width="12.140625" style="153" customWidth="1"/>
    <col min="8203" max="8203" width="13.7109375" style="153" customWidth="1"/>
    <col min="8204" max="8204" width="14.85546875" style="153" customWidth="1"/>
    <col min="8205" max="8449" width="9.140625" style="153"/>
    <col min="8450" max="8450" width="9.140625" style="153" customWidth="1"/>
    <col min="8451" max="8451" width="12.7109375" style="153" customWidth="1"/>
    <col min="8452" max="8452" width="15.7109375" style="153" customWidth="1"/>
    <col min="8453" max="8453" width="9.42578125" style="153" customWidth="1"/>
    <col min="8454" max="8454" width="17.140625" style="153" customWidth="1"/>
    <col min="8455" max="8455" width="10.140625" style="153" customWidth="1"/>
    <col min="8456" max="8456" width="21.85546875" style="153" customWidth="1"/>
    <col min="8457" max="8457" width="14.28515625" style="153" customWidth="1"/>
    <col min="8458" max="8458" width="12.140625" style="153" customWidth="1"/>
    <col min="8459" max="8459" width="13.7109375" style="153" customWidth="1"/>
    <col min="8460" max="8460" width="14.85546875" style="153" customWidth="1"/>
    <col min="8461" max="8705" width="9.140625" style="153"/>
    <col min="8706" max="8706" width="9.140625" style="153" customWidth="1"/>
    <col min="8707" max="8707" width="12.7109375" style="153" customWidth="1"/>
    <col min="8708" max="8708" width="15.7109375" style="153" customWidth="1"/>
    <col min="8709" max="8709" width="9.42578125" style="153" customWidth="1"/>
    <col min="8710" max="8710" width="17.140625" style="153" customWidth="1"/>
    <col min="8711" max="8711" width="10.140625" style="153" customWidth="1"/>
    <col min="8712" max="8712" width="21.85546875" style="153" customWidth="1"/>
    <col min="8713" max="8713" width="14.28515625" style="153" customWidth="1"/>
    <col min="8714" max="8714" width="12.140625" style="153" customWidth="1"/>
    <col min="8715" max="8715" width="13.7109375" style="153" customWidth="1"/>
    <col min="8716" max="8716" width="14.85546875" style="153" customWidth="1"/>
    <col min="8717" max="8961" width="9.140625" style="153"/>
    <col min="8962" max="8962" width="9.140625" style="153" customWidth="1"/>
    <col min="8963" max="8963" width="12.7109375" style="153" customWidth="1"/>
    <col min="8964" max="8964" width="15.7109375" style="153" customWidth="1"/>
    <col min="8965" max="8965" width="9.42578125" style="153" customWidth="1"/>
    <col min="8966" max="8966" width="17.140625" style="153" customWidth="1"/>
    <col min="8967" max="8967" width="10.140625" style="153" customWidth="1"/>
    <col min="8968" max="8968" width="21.85546875" style="153" customWidth="1"/>
    <col min="8969" max="8969" width="14.28515625" style="153" customWidth="1"/>
    <col min="8970" max="8970" width="12.140625" style="153" customWidth="1"/>
    <col min="8971" max="8971" width="13.7109375" style="153" customWidth="1"/>
    <col min="8972" max="8972" width="14.85546875" style="153" customWidth="1"/>
    <col min="8973" max="9217" width="9.140625" style="153"/>
    <col min="9218" max="9218" width="9.140625" style="153" customWidth="1"/>
    <col min="9219" max="9219" width="12.7109375" style="153" customWidth="1"/>
    <col min="9220" max="9220" width="15.7109375" style="153" customWidth="1"/>
    <col min="9221" max="9221" width="9.42578125" style="153" customWidth="1"/>
    <col min="9222" max="9222" width="17.140625" style="153" customWidth="1"/>
    <col min="9223" max="9223" width="10.140625" style="153" customWidth="1"/>
    <col min="9224" max="9224" width="21.85546875" style="153" customWidth="1"/>
    <col min="9225" max="9225" width="14.28515625" style="153" customWidth="1"/>
    <col min="9226" max="9226" width="12.140625" style="153" customWidth="1"/>
    <col min="9227" max="9227" width="13.7109375" style="153" customWidth="1"/>
    <col min="9228" max="9228" width="14.85546875" style="153" customWidth="1"/>
    <col min="9229" max="9473" width="9.140625" style="153"/>
    <col min="9474" max="9474" width="9.140625" style="153" customWidth="1"/>
    <col min="9475" max="9475" width="12.7109375" style="153" customWidth="1"/>
    <col min="9476" max="9476" width="15.7109375" style="153" customWidth="1"/>
    <col min="9477" max="9477" width="9.42578125" style="153" customWidth="1"/>
    <col min="9478" max="9478" width="17.140625" style="153" customWidth="1"/>
    <col min="9479" max="9479" width="10.140625" style="153" customWidth="1"/>
    <col min="9480" max="9480" width="21.85546875" style="153" customWidth="1"/>
    <col min="9481" max="9481" width="14.28515625" style="153" customWidth="1"/>
    <col min="9482" max="9482" width="12.140625" style="153" customWidth="1"/>
    <col min="9483" max="9483" width="13.7109375" style="153" customWidth="1"/>
    <col min="9484" max="9484" width="14.85546875" style="153" customWidth="1"/>
    <col min="9485" max="9729" width="9.140625" style="153"/>
    <col min="9730" max="9730" width="9.140625" style="153" customWidth="1"/>
    <col min="9731" max="9731" width="12.7109375" style="153" customWidth="1"/>
    <col min="9732" max="9732" width="15.7109375" style="153" customWidth="1"/>
    <col min="9733" max="9733" width="9.42578125" style="153" customWidth="1"/>
    <col min="9734" max="9734" width="17.140625" style="153" customWidth="1"/>
    <col min="9735" max="9735" width="10.140625" style="153" customWidth="1"/>
    <col min="9736" max="9736" width="21.85546875" style="153" customWidth="1"/>
    <col min="9737" max="9737" width="14.28515625" style="153" customWidth="1"/>
    <col min="9738" max="9738" width="12.140625" style="153" customWidth="1"/>
    <col min="9739" max="9739" width="13.7109375" style="153" customWidth="1"/>
    <col min="9740" max="9740" width="14.85546875" style="153" customWidth="1"/>
    <col min="9741" max="9985" width="9.140625" style="153"/>
    <col min="9986" max="9986" width="9.140625" style="153" customWidth="1"/>
    <col min="9987" max="9987" width="12.7109375" style="153" customWidth="1"/>
    <col min="9988" max="9988" width="15.7109375" style="153" customWidth="1"/>
    <col min="9989" max="9989" width="9.42578125" style="153" customWidth="1"/>
    <col min="9990" max="9990" width="17.140625" style="153" customWidth="1"/>
    <col min="9991" max="9991" width="10.140625" style="153" customWidth="1"/>
    <col min="9992" max="9992" width="21.85546875" style="153" customWidth="1"/>
    <col min="9993" max="9993" width="14.28515625" style="153" customWidth="1"/>
    <col min="9994" max="9994" width="12.140625" style="153" customWidth="1"/>
    <col min="9995" max="9995" width="13.7109375" style="153" customWidth="1"/>
    <col min="9996" max="9996" width="14.85546875" style="153" customWidth="1"/>
    <col min="9997" max="10241" width="9.140625" style="153"/>
    <col min="10242" max="10242" width="9.140625" style="153" customWidth="1"/>
    <col min="10243" max="10243" width="12.7109375" style="153" customWidth="1"/>
    <col min="10244" max="10244" width="15.7109375" style="153" customWidth="1"/>
    <col min="10245" max="10245" width="9.42578125" style="153" customWidth="1"/>
    <col min="10246" max="10246" width="17.140625" style="153" customWidth="1"/>
    <col min="10247" max="10247" width="10.140625" style="153" customWidth="1"/>
    <col min="10248" max="10248" width="21.85546875" style="153" customWidth="1"/>
    <col min="10249" max="10249" width="14.28515625" style="153" customWidth="1"/>
    <col min="10250" max="10250" width="12.140625" style="153" customWidth="1"/>
    <col min="10251" max="10251" width="13.7109375" style="153" customWidth="1"/>
    <col min="10252" max="10252" width="14.85546875" style="153" customWidth="1"/>
    <col min="10253" max="10497" width="9.140625" style="153"/>
    <col min="10498" max="10498" width="9.140625" style="153" customWidth="1"/>
    <col min="10499" max="10499" width="12.7109375" style="153" customWidth="1"/>
    <col min="10500" max="10500" width="15.7109375" style="153" customWidth="1"/>
    <col min="10501" max="10501" width="9.42578125" style="153" customWidth="1"/>
    <col min="10502" max="10502" width="17.140625" style="153" customWidth="1"/>
    <col min="10503" max="10503" width="10.140625" style="153" customWidth="1"/>
    <col min="10504" max="10504" width="21.85546875" style="153" customWidth="1"/>
    <col min="10505" max="10505" width="14.28515625" style="153" customWidth="1"/>
    <col min="10506" max="10506" width="12.140625" style="153" customWidth="1"/>
    <col min="10507" max="10507" width="13.7109375" style="153" customWidth="1"/>
    <col min="10508" max="10508" width="14.85546875" style="153" customWidth="1"/>
    <col min="10509" max="10753" width="9.140625" style="153"/>
    <col min="10754" max="10754" width="9.140625" style="153" customWidth="1"/>
    <col min="10755" max="10755" width="12.7109375" style="153" customWidth="1"/>
    <col min="10756" max="10756" width="15.7109375" style="153" customWidth="1"/>
    <col min="10757" max="10757" width="9.42578125" style="153" customWidth="1"/>
    <col min="10758" max="10758" width="17.140625" style="153" customWidth="1"/>
    <col min="10759" max="10759" width="10.140625" style="153" customWidth="1"/>
    <col min="10760" max="10760" width="21.85546875" style="153" customWidth="1"/>
    <col min="10761" max="10761" width="14.28515625" style="153" customWidth="1"/>
    <col min="10762" max="10762" width="12.140625" style="153" customWidth="1"/>
    <col min="10763" max="10763" width="13.7109375" style="153" customWidth="1"/>
    <col min="10764" max="10764" width="14.85546875" style="153" customWidth="1"/>
    <col min="10765" max="11009" width="9.140625" style="153"/>
    <col min="11010" max="11010" width="9.140625" style="153" customWidth="1"/>
    <col min="11011" max="11011" width="12.7109375" style="153" customWidth="1"/>
    <col min="11012" max="11012" width="15.7109375" style="153" customWidth="1"/>
    <col min="11013" max="11013" width="9.42578125" style="153" customWidth="1"/>
    <col min="11014" max="11014" width="17.140625" style="153" customWidth="1"/>
    <col min="11015" max="11015" width="10.140625" style="153" customWidth="1"/>
    <col min="11016" max="11016" width="21.85546875" style="153" customWidth="1"/>
    <col min="11017" max="11017" width="14.28515625" style="153" customWidth="1"/>
    <col min="11018" max="11018" width="12.140625" style="153" customWidth="1"/>
    <col min="11019" max="11019" width="13.7109375" style="153" customWidth="1"/>
    <col min="11020" max="11020" width="14.85546875" style="153" customWidth="1"/>
    <col min="11021" max="11265" width="9.140625" style="153"/>
    <col min="11266" max="11266" width="9.140625" style="153" customWidth="1"/>
    <col min="11267" max="11267" width="12.7109375" style="153" customWidth="1"/>
    <col min="11268" max="11268" width="15.7109375" style="153" customWidth="1"/>
    <col min="11269" max="11269" width="9.42578125" style="153" customWidth="1"/>
    <col min="11270" max="11270" width="17.140625" style="153" customWidth="1"/>
    <col min="11271" max="11271" width="10.140625" style="153" customWidth="1"/>
    <col min="11272" max="11272" width="21.85546875" style="153" customWidth="1"/>
    <col min="11273" max="11273" width="14.28515625" style="153" customWidth="1"/>
    <col min="11274" max="11274" width="12.140625" style="153" customWidth="1"/>
    <col min="11275" max="11275" width="13.7109375" style="153" customWidth="1"/>
    <col min="11276" max="11276" width="14.85546875" style="153" customWidth="1"/>
    <col min="11277" max="11521" width="9.140625" style="153"/>
    <col min="11522" max="11522" width="9.140625" style="153" customWidth="1"/>
    <col min="11523" max="11523" width="12.7109375" style="153" customWidth="1"/>
    <col min="11524" max="11524" width="15.7109375" style="153" customWidth="1"/>
    <col min="11525" max="11525" width="9.42578125" style="153" customWidth="1"/>
    <col min="11526" max="11526" width="17.140625" style="153" customWidth="1"/>
    <col min="11527" max="11527" width="10.140625" style="153" customWidth="1"/>
    <col min="11528" max="11528" width="21.85546875" style="153" customWidth="1"/>
    <col min="11529" max="11529" width="14.28515625" style="153" customWidth="1"/>
    <col min="11530" max="11530" width="12.140625" style="153" customWidth="1"/>
    <col min="11531" max="11531" width="13.7109375" style="153" customWidth="1"/>
    <col min="11532" max="11532" width="14.85546875" style="153" customWidth="1"/>
    <col min="11533" max="11777" width="9.140625" style="153"/>
    <col min="11778" max="11778" width="9.140625" style="153" customWidth="1"/>
    <col min="11779" max="11779" width="12.7109375" style="153" customWidth="1"/>
    <col min="11780" max="11780" width="15.7109375" style="153" customWidth="1"/>
    <col min="11781" max="11781" width="9.42578125" style="153" customWidth="1"/>
    <col min="11782" max="11782" width="17.140625" style="153" customWidth="1"/>
    <col min="11783" max="11783" width="10.140625" style="153" customWidth="1"/>
    <col min="11784" max="11784" width="21.85546875" style="153" customWidth="1"/>
    <col min="11785" max="11785" width="14.28515625" style="153" customWidth="1"/>
    <col min="11786" max="11786" width="12.140625" style="153" customWidth="1"/>
    <col min="11787" max="11787" width="13.7109375" style="153" customWidth="1"/>
    <col min="11788" max="11788" width="14.85546875" style="153" customWidth="1"/>
    <col min="11789" max="12033" width="9.140625" style="153"/>
    <col min="12034" max="12034" width="9.140625" style="153" customWidth="1"/>
    <col min="12035" max="12035" width="12.7109375" style="153" customWidth="1"/>
    <col min="12036" max="12036" width="15.7109375" style="153" customWidth="1"/>
    <col min="12037" max="12037" width="9.42578125" style="153" customWidth="1"/>
    <col min="12038" max="12038" width="17.140625" style="153" customWidth="1"/>
    <col min="12039" max="12039" width="10.140625" style="153" customWidth="1"/>
    <col min="12040" max="12040" width="21.85546875" style="153" customWidth="1"/>
    <col min="12041" max="12041" width="14.28515625" style="153" customWidth="1"/>
    <col min="12042" max="12042" width="12.140625" style="153" customWidth="1"/>
    <col min="12043" max="12043" width="13.7109375" style="153" customWidth="1"/>
    <col min="12044" max="12044" width="14.85546875" style="153" customWidth="1"/>
    <col min="12045" max="12289" width="9.140625" style="153"/>
    <col min="12290" max="12290" width="9.140625" style="153" customWidth="1"/>
    <col min="12291" max="12291" width="12.7109375" style="153" customWidth="1"/>
    <col min="12292" max="12292" width="15.7109375" style="153" customWidth="1"/>
    <col min="12293" max="12293" width="9.42578125" style="153" customWidth="1"/>
    <col min="12294" max="12294" width="17.140625" style="153" customWidth="1"/>
    <col min="12295" max="12295" width="10.140625" style="153" customWidth="1"/>
    <col min="12296" max="12296" width="21.85546875" style="153" customWidth="1"/>
    <col min="12297" max="12297" width="14.28515625" style="153" customWidth="1"/>
    <col min="12298" max="12298" width="12.140625" style="153" customWidth="1"/>
    <col min="12299" max="12299" width="13.7109375" style="153" customWidth="1"/>
    <col min="12300" max="12300" width="14.85546875" style="153" customWidth="1"/>
    <col min="12301" max="12545" width="9.140625" style="153"/>
    <col min="12546" max="12546" width="9.140625" style="153" customWidth="1"/>
    <col min="12547" max="12547" width="12.7109375" style="153" customWidth="1"/>
    <col min="12548" max="12548" width="15.7109375" style="153" customWidth="1"/>
    <col min="12549" max="12549" width="9.42578125" style="153" customWidth="1"/>
    <col min="12550" max="12550" width="17.140625" style="153" customWidth="1"/>
    <col min="12551" max="12551" width="10.140625" style="153" customWidth="1"/>
    <col min="12552" max="12552" width="21.85546875" style="153" customWidth="1"/>
    <col min="12553" max="12553" width="14.28515625" style="153" customWidth="1"/>
    <col min="12554" max="12554" width="12.140625" style="153" customWidth="1"/>
    <col min="12555" max="12555" width="13.7109375" style="153" customWidth="1"/>
    <col min="12556" max="12556" width="14.85546875" style="153" customWidth="1"/>
    <col min="12557" max="12801" width="9.140625" style="153"/>
    <col min="12802" max="12802" width="9.140625" style="153" customWidth="1"/>
    <col min="12803" max="12803" width="12.7109375" style="153" customWidth="1"/>
    <col min="12804" max="12804" width="15.7109375" style="153" customWidth="1"/>
    <col min="12805" max="12805" width="9.42578125" style="153" customWidth="1"/>
    <col min="12806" max="12806" width="17.140625" style="153" customWidth="1"/>
    <col min="12807" max="12807" width="10.140625" style="153" customWidth="1"/>
    <col min="12808" max="12808" width="21.85546875" style="153" customWidth="1"/>
    <col min="12809" max="12809" width="14.28515625" style="153" customWidth="1"/>
    <col min="12810" max="12810" width="12.140625" style="153" customWidth="1"/>
    <col min="12811" max="12811" width="13.7109375" style="153" customWidth="1"/>
    <col min="12812" max="12812" width="14.85546875" style="153" customWidth="1"/>
    <col min="12813" max="13057" width="9.140625" style="153"/>
    <col min="13058" max="13058" width="9.140625" style="153" customWidth="1"/>
    <col min="13059" max="13059" width="12.7109375" style="153" customWidth="1"/>
    <col min="13060" max="13060" width="15.7109375" style="153" customWidth="1"/>
    <col min="13061" max="13061" width="9.42578125" style="153" customWidth="1"/>
    <col min="13062" max="13062" width="17.140625" style="153" customWidth="1"/>
    <col min="13063" max="13063" width="10.140625" style="153" customWidth="1"/>
    <col min="13064" max="13064" width="21.85546875" style="153" customWidth="1"/>
    <col min="13065" max="13065" width="14.28515625" style="153" customWidth="1"/>
    <col min="13066" max="13066" width="12.140625" style="153" customWidth="1"/>
    <col min="13067" max="13067" width="13.7109375" style="153" customWidth="1"/>
    <col min="13068" max="13068" width="14.85546875" style="153" customWidth="1"/>
    <col min="13069" max="13313" width="9.140625" style="153"/>
    <col min="13314" max="13314" width="9.140625" style="153" customWidth="1"/>
    <col min="13315" max="13315" width="12.7109375" style="153" customWidth="1"/>
    <col min="13316" max="13316" width="15.7109375" style="153" customWidth="1"/>
    <col min="13317" max="13317" width="9.42578125" style="153" customWidth="1"/>
    <col min="13318" max="13318" width="17.140625" style="153" customWidth="1"/>
    <col min="13319" max="13319" width="10.140625" style="153" customWidth="1"/>
    <col min="13320" max="13320" width="21.85546875" style="153" customWidth="1"/>
    <col min="13321" max="13321" width="14.28515625" style="153" customWidth="1"/>
    <col min="13322" max="13322" width="12.140625" style="153" customWidth="1"/>
    <col min="13323" max="13323" width="13.7109375" style="153" customWidth="1"/>
    <col min="13324" max="13324" width="14.85546875" style="153" customWidth="1"/>
    <col min="13325" max="13569" width="9.140625" style="153"/>
    <col min="13570" max="13570" width="9.140625" style="153" customWidth="1"/>
    <col min="13571" max="13571" width="12.7109375" style="153" customWidth="1"/>
    <col min="13572" max="13572" width="15.7109375" style="153" customWidth="1"/>
    <col min="13573" max="13573" width="9.42578125" style="153" customWidth="1"/>
    <col min="13574" max="13574" width="17.140625" style="153" customWidth="1"/>
    <col min="13575" max="13575" width="10.140625" style="153" customWidth="1"/>
    <col min="13576" max="13576" width="21.85546875" style="153" customWidth="1"/>
    <col min="13577" max="13577" width="14.28515625" style="153" customWidth="1"/>
    <col min="13578" max="13578" width="12.140625" style="153" customWidth="1"/>
    <col min="13579" max="13579" width="13.7109375" style="153" customWidth="1"/>
    <col min="13580" max="13580" width="14.85546875" style="153" customWidth="1"/>
    <col min="13581" max="13825" width="9.140625" style="153"/>
    <col min="13826" max="13826" width="9.140625" style="153" customWidth="1"/>
    <col min="13827" max="13827" width="12.7109375" style="153" customWidth="1"/>
    <col min="13828" max="13828" width="15.7109375" style="153" customWidth="1"/>
    <col min="13829" max="13829" width="9.42578125" style="153" customWidth="1"/>
    <col min="13830" max="13830" width="17.140625" style="153" customWidth="1"/>
    <col min="13831" max="13831" width="10.140625" style="153" customWidth="1"/>
    <col min="13832" max="13832" width="21.85546875" style="153" customWidth="1"/>
    <col min="13833" max="13833" width="14.28515625" style="153" customWidth="1"/>
    <col min="13834" max="13834" width="12.140625" style="153" customWidth="1"/>
    <col min="13835" max="13835" width="13.7109375" style="153" customWidth="1"/>
    <col min="13836" max="13836" width="14.85546875" style="153" customWidth="1"/>
    <col min="13837" max="14081" width="9.140625" style="153"/>
    <col min="14082" max="14082" width="9.140625" style="153" customWidth="1"/>
    <col min="14083" max="14083" width="12.7109375" style="153" customWidth="1"/>
    <col min="14084" max="14084" width="15.7109375" style="153" customWidth="1"/>
    <col min="14085" max="14085" width="9.42578125" style="153" customWidth="1"/>
    <col min="14086" max="14086" width="17.140625" style="153" customWidth="1"/>
    <col min="14087" max="14087" width="10.140625" style="153" customWidth="1"/>
    <col min="14088" max="14088" width="21.85546875" style="153" customWidth="1"/>
    <col min="14089" max="14089" width="14.28515625" style="153" customWidth="1"/>
    <col min="14090" max="14090" width="12.140625" style="153" customWidth="1"/>
    <col min="14091" max="14091" width="13.7109375" style="153" customWidth="1"/>
    <col min="14092" max="14092" width="14.85546875" style="153" customWidth="1"/>
    <col min="14093" max="14337" width="9.140625" style="153"/>
    <col min="14338" max="14338" width="9.140625" style="153" customWidth="1"/>
    <col min="14339" max="14339" width="12.7109375" style="153" customWidth="1"/>
    <col min="14340" max="14340" width="15.7109375" style="153" customWidth="1"/>
    <col min="14341" max="14341" width="9.42578125" style="153" customWidth="1"/>
    <col min="14342" max="14342" width="17.140625" style="153" customWidth="1"/>
    <col min="14343" max="14343" width="10.140625" style="153" customWidth="1"/>
    <col min="14344" max="14344" width="21.85546875" style="153" customWidth="1"/>
    <col min="14345" max="14345" width="14.28515625" style="153" customWidth="1"/>
    <col min="14346" max="14346" width="12.140625" style="153" customWidth="1"/>
    <col min="14347" max="14347" width="13.7109375" style="153" customWidth="1"/>
    <col min="14348" max="14348" width="14.85546875" style="153" customWidth="1"/>
    <col min="14349" max="14593" width="9.140625" style="153"/>
    <col min="14594" max="14594" width="9.140625" style="153" customWidth="1"/>
    <col min="14595" max="14595" width="12.7109375" style="153" customWidth="1"/>
    <col min="14596" max="14596" width="15.7109375" style="153" customWidth="1"/>
    <col min="14597" max="14597" width="9.42578125" style="153" customWidth="1"/>
    <col min="14598" max="14598" width="17.140625" style="153" customWidth="1"/>
    <col min="14599" max="14599" width="10.140625" style="153" customWidth="1"/>
    <col min="14600" max="14600" width="21.85546875" style="153" customWidth="1"/>
    <col min="14601" max="14601" width="14.28515625" style="153" customWidth="1"/>
    <col min="14602" max="14602" width="12.140625" style="153" customWidth="1"/>
    <col min="14603" max="14603" width="13.7109375" style="153" customWidth="1"/>
    <col min="14604" max="14604" width="14.85546875" style="153" customWidth="1"/>
    <col min="14605" max="14849" width="9.140625" style="153"/>
    <col min="14850" max="14850" width="9.140625" style="153" customWidth="1"/>
    <col min="14851" max="14851" width="12.7109375" style="153" customWidth="1"/>
    <col min="14852" max="14852" width="15.7109375" style="153" customWidth="1"/>
    <col min="14853" max="14853" width="9.42578125" style="153" customWidth="1"/>
    <col min="14854" max="14854" width="17.140625" style="153" customWidth="1"/>
    <col min="14855" max="14855" width="10.140625" style="153" customWidth="1"/>
    <col min="14856" max="14856" width="21.85546875" style="153" customWidth="1"/>
    <col min="14857" max="14857" width="14.28515625" style="153" customWidth="1"/>
    <col min="14858" max="14858" width="12.140625" style="153" customWidth="1"/>
    <col min="14859" max="14859" width="13.7109375" style="153" customWidth="1"/>
    <col min="14860" max="14860" width="14.85546875" style="153" customWidth="1"/>
    <col min="14861" max="15105" width="9.140625" style="153"/>
    <col min="15106" max="15106" width="9.140625" style="153" customWidth="1"/>
    <col min="15107" max="15107" width="12.7109375" style="153" customWidth="1"/>
    <col min="15108" max="15108" width="15.7109375" style="153" customWidth="1"/>
    <col min="15109" max="15109" width="9.42578125" style="153" customWidth="1"/>
    <col min="15110" max="15110" width="17.140625" style="153" customWidth="1"/>
    <col min="15111" max="15111" width="10.140625" style="153" customWidth="1"/>
    <col min="15112" max="15112" width="21.85546875" style="153" customWidth="1"/>
    <col min="15113" max="15113" width="14.28515625" style="153" customWidth="1"/>
    <col min="15114" max="15114" width="12.140625" style="153" customWidth="1"/>
    <col min="15115" max="15115" width="13.7109375" style="153" customWidth="1"/>
    <col min="15116" max="15116" width="14.85546875" style="153" customWidth="1"/>
    <col min="15117" max="15361" width="9.140625" style="153"/>
    <col min="15362" max="15362" width="9.140625" style="153" customWidth="1"/>
    <col min="15363" max="15363" width="12.7109375" style="153" customWidth="1"/>
    <col min="15364" max="15364" width="15.7109375" style="153" customWidth="1"/>
    <col min="15365" max="15365" width="9.42578125" style="153" customWidth="1"/>
    <col min="15366" max="15366" width="17.140625" style="153" customWidth="1"/>
    <col min="15367" max="15367" width="10.140625" style="153" customWidth="1"/>
    <col min="15368" max="15368" width="21.85546875" style="153" customWidth="1"/>
    <col min="15369" max="15369" width="14.28515625" style="153" customWidth="1"/>
    <col min="15370" max="15370" width="12.140625" style="153" customWidth="1"/>
    <col min="15371" max="15371" width="13.7109375" style="153" customWidth="1"/>
    <col min="15372" max="15372" width="14.85546875" style="153" customWidth="1"/>
    <col min="15373" max="15617" width="9.140625" style="153"/>
    <col min="15618" max="15618" width="9.140625" style="153" customWidth="1"/>
    <col min="15619" max="15619" width="12.7109375" style="153" customWidth="1"/>
    <col min="15620" max="15620" width="15.7109375" style="153" customWidth="1"/>
    <col min="15621" max="15621" width="9.42578125" style="153" customWidth="1"/>
    <col min="15622" max="15622" width="17.140625" style="153" customWidth="1"/>
    <col min="15623" max="15623" width="10.140625" style="153" customWidth="1"/>
    <col min="15624" max="15624" width="21.85546875" style="153" customWidth="1"/>
    <col min="15625" max="15625" width="14.28515625" style="153" customWidth="1"/>
    <col min="15626" max="15626" width="12.140625" style="153" customWidth="1"/>
    <col min="15627" max="15627" width="13.7109375" style="153" customWidth="1"/>
    <col min="15628" max="15628" width="14.85546875" style="153" customWidth="1"/>
    <col min="15629" max="15873" width="9.140625" style="153"/>
    <col min="15874" max="15874" width="9.140625" style="153" customWidth="1"/>
    <col min="15875" max="15875" width="12.7109375" style="153" customWidth="1"/>
    <col min="15876" max="15876" width="15.7109375" style="153" customWidth="1"/>
    <col min="15877" max="15877" width="9.42578125" style="153" customWidth="1"/>
    <col min="15878" max="15878" width="17.140625" style="153" customWidth="1"/>
    <col min="15879" max="15879" width="10.140625" style="153" customWidth="1"/>
    <col min="15880" max="15880" width="21.85546875" style="153" customWidth="1"/>
    <col min="15881" max="15881" width="14.28515625" style="153" customWidth="1"/>
    <col min="15882" max="15882" width="12.140625" style="153" customWidth="1"/>
    <col min="15883" max="15883" width="13.7109375" style="153" customWidth="1"/>
    <col min="15884" max="15884" width="14.85546875" style="153" customWidth="1"/>
    <col min="15885" max="16129" width="9.140625" style="153"/>
    <col min="16130" max="16130" width="9.140625" style="153" customWidth="1"/>
    <col min="16131" max="16131" width="12.7109375" style="153" customWidth="1"/>
    <col min="16132" max="16132" width="15.7109375" style="153" customWidth="1"/>
    <col min="16133" max="16133" width="9.42578125" style="153" customWidth="1"/>
    <col min="16134" max="16134" width="17.140625" style="153" customWidth="1"/>
    <col min="16135" max="16135" width="10.140625" style="153" customWidth="1"/>
    <col min="16136" max="16136" width="21.85546875" style="153" customWidth="1"/>
    <col min="16137" max="16137" width="14.28515625" style="153" customWidth="1"/>
    <col min="16138" max="16138" width="12.140625" style="153" customWidth="1"/>
    <col min="16139" max="16139" width="13.7109375" style="153" customWidth="1"/>
    <col min="16140" max="16140" width="14.85546875" style="153" customWidth="1"/>
    <col min="16141" max="16384" width="9.140625" style="153"/>
  </cols>
  <sheetData>
    <row r="1" spans="1:16">
      <c r="A1" s="151" t="s">
        <v>250</v>
      </c>
      <c r="J1" s="399" t="s">
        <v>251</v>
      </c>
      <c r="K1" s="399"/>
    </row>
    <row r="2" spans="1:16" s="152" customFormat="1">
      <c r="E2" s="154" t="s">
        <v>252</v>
      </c>
      <c r="G2" s="155" t="s">
        <v>253</v>
      </c>
      <c r="H2" s="151"/>
      <c r="L2" s="156" t="s">
        <v>254</v>
      </c>
      <c r="M2" s="157" t="s">
        <v>255</v>
      </c>
      <c r="N2" s="158" t="s">
        <v>256</v>
      </c>
      <c r="O2" s="399"/>
      <c r="P2" s="399"/>
    </row>
    <row r="3" spans="1:16" s="152" customFormat="1">
      <c r="A3" s="151" t="s">
        <v>257</v>
      </c>
      <c r="B3" s="159" t="s">
        <v>259</v>
      </c>
      <c r="C3" s="159" t="s">
        <v>260</v>
      </c>
      <c r="D3" s="159"/>
      <c r="E3" s="159" t="s">
        <v>400</v>
      </c>
      <c r="F3" s="159"/>
      <c r="G3" s="155" t="s">
        <v>401</v>
      </c>
      <c r="H3" s="351" t="s">
        <v>402</v>
      </c>
      <c r="J3" s="155" t="s">
        <v>261</v>
      </c>
      <c r="K3" s="155" t="s">
        <v>262</v>
      </c>
      <c r="L3" s="193"/>
      <c r="M3" s="161" t="s">
        <v>263</v>
      </c>
      <c r="N3" s="162" t="s">
        <v>264</v>
      </c>
      <c r="O3" s="155"/>
    </row>
    <row r="4" spans="1:16">
      <c r="A4" s="152" t="s">
        <v>265</v>
      </c>
      <c r="B4" s="164" t="e">
        <f>#REF!</f>
        <v>#REF!</v>
      </c>
      <c r="C4" s="165" t="e">
        <f>#REF!+#REF!</f>
        <v>#REF!</v>
      </c>
      <c r="D4" s="165" t="e">
        <f>C4/$C$14</f>
        <v>#REF!</v>
      </c>
      <c r="E4" s="195" t="e">
        <f>+#REF!</f>
        <v>#REF!</v>
      </c>
      <c r="F4" s="165" t="e">
        <f>E4/$E$14</f>
        <v>#REF!</v>
      </c>
      <c r="G4" s="166" t="e">
        <f>D4*$G$14</f>
        <v>#REF!</v>
      </c>
      <c r="H4" s="352" t="e">
        <f>(ROUND(G4,2))+3500</f>
        <v>#REF!</v>
      </c>
      <c r="J4" s="164">
        <v>8173444.5999999996</v>
      </c>
      <c r="K4" s="165">
        <v>702040.46</v>
      </c>
      <c r="L4" s="160">
        <f>+$M4/$M$14*$G$18</f>
        <v>879115.63657577417</v>
      </c>
      <c r="M4" s="168">
        <f>130188.51+371099.83</f>
        <v>501288.34</v>
      </c>
      <c r="N4" s="169">
        <v>371099.83</v>
      </c>
      <c r="O4" s="170"/>
      <c r="P4" s="170"/>
    </row>
    <row r="5" spans="1:16">
      <c r="B5" s="171" t="e">
        <f>+#REF!</f>
        <v>#REF!</v>
      </c>
      <c r="C5" s="165" t="e">
        <f>+#REF!+#REF!</f>
        <v>#REF!</v>
      </c>
      <c r="D5" s="165" t="e">
        <f t="shared" ref="D5:D13" si="0">C5/$C$14</f>
        <v>#REF!</v>
      </c>
      <c r="E5" s="243" t="e">
        <f>+#REF!</f>
        <v>#REF!</v>
      </c>
      <c r="F5" s="165" t="e">
        <f t="shared" ref="F5:F13" si="1">E5/$E$14</f>
        <v>#REF!</v>
      </c>
      <c r="G5" s="166" t="e">
        <f t="shared" ref="G5:G13" si="2">D5*$G$14</f>
        <v>#REF!</v>
      </c>
      <c r="H5" s="352" t="e">
        <f>ROUND(G5,2)-3000</f>
        <v>#REF!</v>
      </c>
      <c r="J5" s="171">
        <v>77968.08</v>
      </c>
      <c r="K5" s="165">
        <v>16140.83</v>
      </c>
      <c r="L5" s="160">
        <f t="shared" ref="L5:L13" si="3">+$M5/$M$14*$G$18</f>
        <v>12102.071949950401</v>
      </c>
      <c r="M5" s="168">
        <f>1544.8+5356.03</f>
        <v>6900.83</v>
      </c>
      <c r="N5" s="169">
        <v>5356.03</v>
      </c>
    </row>
    <row r="6" spans="1:16">
      <c r="A6" s="152" t="s">
        <v>266</v>
      </c>
      <c r="B6" s="164" t="e">
        <f>+#REF!</f>
        <v>#REF!</v>
      </c>
      <c r="C6" s="165" t="e">
        <f>+#REF!+#REF!</f>
        <v>#REF!</v>
      </c>
      <c r="D6" s="165" t="e">
        <f t="shared" si="0"/>
        <v>#REF!</v>
      </c>
      <c r="E6" s="195" t="e">
        <f>+#REF!</f>
        <v>#REF!</v>
      </c>
      <c r="F6" s="165" t="e">
        <f t="shared" si="1"/>
        <v>#REF!</v>
      </c>
      <c r="G6" s="166" t="e">
        <f t="shared" si="2"/>
        <v>#REF!</v>
      </c>
      <c r="H6" s="352" t="e">
        <f>G6</f>
        <v>#REF!</v>
      </c>
      <c r="J6" s="164">
        <v>0</v>
      </c>
      <c r="K6" s="165">
        <v>0</v>
      </c>
      <c r="L6" s="160">
        <f t="shared" si="3"/>
        <v>0</v>
      </c>
      <c r="M6" s="168">
        <v>0</v>
      </c>
      <c r="N6" s="169">
        <v>0</v>
      </c>
    </row>
    <row r="7" spans="1:16">
      <c r="B7" s="164" t="e">
        <f>+#REF!</f>
        <v>#REF!</v>
      </c>
      <c r="C7" s="165" t="e">
        <f>+#REF!+#REF!</f>
        <v>#REF!</v>
      </c>
      <c r="D7" s="165" t="e">
        <f t="shared" si="0"/>
        <v>#REF!</v>
      </c>
      <c r="E7" s="195" t="e">
        <f>+#REF!</f>
        <v>#REF!</v>
      </c>
      <c r="F7" s="165" t="e">
        <f t="shared" si="1"/>
        <v>#REF!</v>
      </c>
      <c r="G7" s="166" t="e">
        <f t="shared" si="2"/>
        <v>#REF!</v>
      </c>
      <c r="H7" s="352" t="e">
        <f>G7</f>
        <v>#REF!</v>
      </c>
      <c r="J7" s="164">
        <v>0</v>
      </c>
      <c r="K7" s="165">
        <v>0</v>
      </c>
      <c r="L7" s="160">
        <f t="shared" si="3"/>
        <v>0</v>
      </c>
      <c r="M7" s="168">
        <v>0</v>
      </c>
      <c r="N7" s="169">
        <v>0</v>
      </c>
    </row>
    <row r="8" spans="1:16">
      <c r="A8" s="152" t="s">
        <v>267</v>
      </c>
      <c r="B8" s="164" t="e">
        <f>+#REF!</f>
        <v>#REF!</v>
      </c>
      <c r="C8" s="165" t="e">
        <f>+#REF!+#REF!</f>
        <v>#REF!</v>
      </c>
      <c r="D8" s="165" t="e">
        <f t="shared" si="0"/>
        <v>#REF!</v>
      </c>
      <c r="E8" s="195" t="e">
        <f>+#REF!</f>
        <v>#REF!</v>
      </c>
      <c r="F8" s="165" t="e">
        <f t="shared" si="1"/>
        <v>#REF!</v>
      </c>
      <c r="G8" s="166" t="e">
        <f>D8*$G$14</f>
        <v>#REF!</v>
      </c>
      <c r="H8" s="352" t="e">
        <f>+ROUND((G8+G9)/(E8+E9+E10+E11)*E8,2)</f>
        <v>#REF!</v>
      </c>
      <c r="J8" s="164">
        <v>1667273.64</v>
      </c>
      <c r="K8" s="165">
        <v>53593.919999999998</v>
      </c>
      <c r="L8" s="160">
        <f t="shared" si="3"/>
        <v>67179.710915472926</v>
      </c>
      <c r="M8" s="168">
        <f>26788.26+11518.88</f>
        <v>38307.14</v>
      </c>
      <c r="N8" s="169">
        <v>11518.88</v>
      </c>
    </row>
    <row r="9" spans="1:16">
      <c r="B9" s="164" t="e">
        <f>+#REF!</f>
        <v>#REF!</v>
      </c>
      <c r="C9" s="165" t="e">
        <f>+#REF!+#REF!</f>
        <v>#REF!</v>
      </c>
      <c r="D9" s="165" t="e">
        <f t="shared" si="0"/>
        <v>#REF!</v>
      </c>
      <c r="E9" s="195" t="e">
        <f>+#REF!</f>
        <v>#REF!</v>
      </c>
      <c r="F9" s="165" t="e">
        <f>E9/$E$14</f>
        <v>#REF!</v>
      </c>
      <c r="G9" s="166" t="e">
        <f>D9*$G$14</f>
        <v>#REF!</v>
      </c>
      <c r="H9" s="352" t="e">
        <f>+ROUND((G8+G9)/(E8+E9+E10+E11)*E9,2)</f>
        <v>#REF!</v>
      </c>
      <c r="J9" s="164">
        <v>111363.77</v>
      </c>
      <c r="K9" s="165">
        <v>984.89</v>
      </c>
      <c r="L9" s="160">
        <f t="shared" si="3"/>
        <v>1088.6170450412069</v>
      </c>
      <c r="M9" s="168">
        <v>620.75</v>
      </c>
      <c r="N9" s="169">
        <v>0</v>
      </c>
    </row>
    <row r="10" spans="1:16">
      <c r="A10" s="152" t="s">
        <v>268</v>
      </c>
      <c r="B10" s="164" t="e">
        <f>+#REF!</f>
        <v>#REF!</v>
      </c>
      <c r="C10" s="165" t="e">
        <f>+#REF!+#REF!</f>
        <v>#REF!</v>
      </c>
      <c r="D10" s="165" t="e">
        <f t="shared" si="0"/>
        <v>#REF!</v>
      </c>
      <c r="E10" s="195" t="e">
        <f>+#REF!</f>
        <v>#REF!</v>
      </c>
      <c r="F10" s="165" t="e">
        <f>E10/$E$14</f>
        <v>#REF!</v>
      </c>
      <c r="G10" s="166" t="e">
        <f>D10*$G$14</f>
        <v>#REF!</v>
      </c>
      <c r="H10" s="352" t="e">
        <f>+ROUND((G8+G9)/(E8+E9+E10+E11)*E10,2)</f>
        <v>#REF!</v>
      </c>
      <c r="J10" s="164">
        <v>1568867.88</v>
      </c>
      <c r="K10" s="165">
        <v>9930.92</v>
      </c>
      <c r="L10" s="160">
        <f t="shared" si="3"/>
        <v>14006.656354986409</v>
      </c>
      <c r="M10" s="168">
        <v>7986.86</v>
      </c>
      <c r="N10" s="169">
        <v>0</v>
      </c>
    </row>
    <row r="11" spans="1:16">
      <c r="B11" s="164" t="e">
        <f>+#REF!</f>
        <v>#REF!</v>
      </c>
      <c r="C11" s="165" t="e">
        <f>+#REF!+#REF!</f>
        <v>#REF!</v>
      </c>
      <c r="D11" s="165" t="e">
        <f t="shared" si="0"/>
        <v>#REF!</v>
      </c>
      <c r="E11" s="195" t="e">
        <f>+#REF!</f>
        <v>#REF!</v>
      </c>
      <c r="F11" s="165" t="e">
        <f>E11/$E$14</f>
        <v>#REF!</v>
      </c>
      <c r="G11" s="166" t="e">
        <f t="shared" si="2"/>
        <v>#REF!</v>
      </c>
      <c r="H11" s="352" t="e">
        <f>+ROUND((G8+G9)/(E8+E9+E10+E11)*E11,2)</f>
        <v>#REF!</v>
      </c>
      <c r="J11" s="164">
        <v>79110.28</v>
      </c>
      <c r="K11" s="165">
        <v>887.2</v>
      </c>
      <c r="L11" s="160">
        <f t="shared" si="3"/>
        <v>1009.1212566373116</v>
      </c>
      <c r="M11" s="168">
        <v>575.41999999999996</v>
      </c>
      <c r="N11" s="169">
        <v>0</v>
      </c>
    </row>
    <row r="12" spans="1:16">
      <c r="A12" s="152" t="s">
        <v>269</v>
      </c>
      <c r="B12" s="164" t="e">
        <f>+#REF!</f>
        <v>#REF!</v>
      </c>
      <c r="C12" s="165" t="e">
        <f>+#REF!+#REF!</f>
        <v>#REF!</v>
      </c>
      <c r="D12" s="165" t="e">
        <f t="shared" si="0"/>
        <v>#REF!</v>
      </c>
      <c r="E12" s="195" t="e">
        <f>+#REF!</f>
        <v>#REF!</v>
      </c>
      <c r="F12" s="165" t="e">
        <f t="shared" si="1"/>
        <v>#REF!</v>
      </c>
      <c r="G12" s="166" t="e">
        <f t="shared" si="2"/>
        <v>#REF!</v>
      </c>
      <c r="H12" s="352" t="e">
        <f>(ROUND(G12,2)-500)</f>
        <v>#REF!</v>
      </c>
      <c r="J12" s="164">
        <v>1977428.75</v>
      </c>
      <c r="K12" s="165">
        <v>103319.62</v>
      </c>
      <c r="L12" s="160">
        <f t="shared" si="3"/>
        <v>122193.7076537469</v>
      </c>
      <c r="M12" s="168">
        <f>45372.56+24304.6</f>
        <v>69677.16</v>
      </c>
      <c r="N12" s="169">
        <v>24304.6</v>
      </c>
    </row>
    <row r="13" spans="1:16">
      <c r="B13" s="172" t="e">
        <f>+#REF!</f>
        <v>#REF!</v>
      </c>
      <c r="C13" s="172" t="e">
        <f>+#REF!+#REF!</f>
        <v>#REF!</v>
      </c>
      <c r="D13" s="165" t="e">
        <f t="shared" si="0"/>
        <v>#REF!</v>
      </c>
      <c r="E13" s="226" t="e">
        <f>+#REF!</f>
        <v>#REF!</v>
      </c>
      <c r="F13" s="165" t="e">
        <f t="shared" si="1"/>
        <v>#REF!</v>
      </c>
      <c r="G13" s="173" t="e">
        <f t="shared" si="2"/>
        <v>#REF!</v>
      </c>
      <c r="H13" s="353" t="e">
        <f>ROUND(G13,2)+0.01</f>
        <v>#REF!</v>
      </c>
      <c r="J13" s="172">
        <v>323704.12</v>
      </c>
      <c r="K13" s="172">
        <v>6453.96</v>
      </c>
      <c r="L13" s="174">
        <f t="shared" si="3"/>
        <v>10820.178248390479</v>
      </c>
      <c r="M13" s="175">
        <f>3181.41+2988.46</f>
        <v>6169.87</v>
      </c>
      <c r="N13" s="176">
        <v>2988.46</v>
      </c>
    </row>
    <row r="14" spans="1:16" s="152" customFormat="1">
      <c r="B14" s="165" t="e">
        <f>SUM(B4:B13)</f>
        <v>#REF!</v>
      </c>
      <c r="C14" s="165" t="e">
        <f>SUM(C4:C13)</f>
        <v>#REF!</v>
      </c>
      <c r="D14" s="165" t="e">
        <f>SUM(D4:D13)</f>
        <v>#REF!</v>
      </c>
      <c r="E14" s="165" t="e">
        <f>SUM(E4:E13)</f>
        <v>#REF!</v>
      </c>
      <c r="F14" s="165" t="e">
        <f>SUM(F4:F13)</f>
        <v>#REF!</v>
      </c>
      <c r="G14" s="166">
        <v>1107515.72</v>
      </c>
      <c r="H14" s="352" t="e">
        <f>SUM(H4:H13)</f>
        <v>#REF!</v>
      </c>
      <c r="J14" s="165">
        <f>SUM(J4:J13)</f>
        <v>13979161.119999997</v>
      </c>
      <c r="K14" s="165">
        <f>SUM(K4:K13)</f>
        <v>893351.79999999993</v>
      </c>
      <c r="L14" s="193">
        <f>SUM(L4:L13)</f>
        <v>1107515.6999999997</v>
      </c>
      <c r="M14" s="168">
        <f>SUM(M4:M13)</f>
        <v>631526.37000000011</v>
      </c>
      <c r="N14" s="169">
        <f>SUM(N4:N13)</f>
        <v>415267.80000000005</v>
      </c>
    </row>
    <row r="15" spans="1:16">
      <c r="G15" s="206"/>
      <c r="H15" s="286"/>
      <c r="L15" s="160"/>
      <c r="M15" s="178"/>
      <c r="N15" s="179"/>
    </row>
    <row r="16" spans="1:16">
      <c r="B16" s="180"/>
      <c r="C16" s="285"/>
      <c r="G16" s="166">
        <f>2087710.97-980195.27-G17</f>
        <v>907515.7</v>
      </c>
      <c r="H16" s="167" t="s">
        <v>270</v>
      </c>
      <c r="K16" s="181"/>
    </row>
    <row r="17" spans="2:15">
      <c r="B17" s="180"/>
      <c r="C17" s="180"/>
      <c r="E17" s="170"/>
      <c r="G17" s="173">
        <v>200000</v>
      </c>
      <c r="H17" s="152" t="s">
        <v>271</v>
      </c>
    </row>
    <row r="18" spans="2:15">
      <c r="B18" s="180"/>
      <c r="C18" s="237"/>
      <c r="G18" s="165">
        <f>SUM(G16:G17)</f>
        <v>1107515.7</v>
      </c>
      <c r="H18" s="151"/>
    </row>
    <row r="19" spans="2:15">
      <c r="C19" s="170"/>
      <c r="G19" s="400" t="s">
        <v>272</v>
      </c>
      <c r="H19" s="400"/>
      <c r="J19" s="400" t="s">
        <v>273</v>
      </c>
      <c r="K19" s="400"/>
      <c r="M19" s="400" t="s">
        <v>274</v>
      </c>
      <c r="N19" s="400"/>
      <c r="O19" s="152"/>
    </row>
    <row r="20" spans="2:15">
      <c r="C20" s="170"/>
      <c r="G20" s="354" t="s">
        <v>275</v>
      </c>
      <c r="H20" s="355" t="s">
        <v>276</v>
      </c>
      <c r="I20" s="183" t="s">
        <v>257</v>
      </c>
      <c r="J20" s="184" t="s">
        <v>275</v>
      </c>
      <c r="K20" s="192" t="s">
        <v>276</v>
      </c>
      <c r="M20" s="184" t="s">
        <v>275</v>
      </c>
      <c r="N20" s="192" t="s">
        <v>276</v>
      </c>
      <c r="O20" s="152"/>
    </row>
    <row r="21" spans="2:15">
      <c r="C21" s="170"/>
      <c r="E21" s="170"/>
      <c r="G21" s="356">
        <f t="shared" ref="G21:G30" si="4">ROUND(+M21/$M$14*$L$14,2)</f>
        <v>228313.22</v>
      </c>
      <c r="H21" s="185">
        <f>+ROUND(N21/$O$31*$L$14,2)</f>
        <v>650802.42000000004</v>
      </c>
      <c r="I21" s="287" t="s">
        <v>265</v>
      </c>
      <c r="J21" s="168">
        <v>655962.07999999996</v>
      </c>
      <c r="K21" s="186">
        <v>46078.38</v>
      </c>
      <c r="M21" s="187">
        <f>130188.51</f>
        <v>130188.51</v>
      </c>
      <c r="N21" s="169">
        <v>371099.83</v>
      </c>
      <c r="O21" s="165">
        <f>+M21+N21</f>
        <v>501288.34</v>
      </c>
    </row>
    <row r="22" spans="2:15">
      <c r="C22" s="170"/>
      <c r="E22" s="170"/>
      <c r="G22" s="357">
        <f t="shared" si="4"/>
        <v>2709.14</v>
      </c>
      <c r="H22" s="358">
        <f>+ROUND(N22/$O$31*$L$14,2)</f>
        <v>9392.94</v>
      </c>
      <c r="I22" s="288"/>
      <c r="J22" s="168">
        <v>16140.83</v>
      </c>
      <c r="K22" s="186">
        <v>0</v>
      </c>
      <c r="M22" s="188">
        <f>1544.8</f>
        <v>1544.8</v>
      </c>
      <c r="N22" s="169">
        <v>5356.03</v>
      </c>
      <c r="O22" s="165">
        <f t="shared" ref="O22:O30" si="5">+M22+N22</f>
        <v>6900.83</v>
      </c>
    </row>
    <row r="23" spans="2:15">
      <c r="C23" s="170"/>
      <c r="E23" s="170"/>
      <c r="G23" s="357">
        <f t="shared" si="4"/>
        <v>0</v>
      </c>
      <c r="H23" s="358">
        <f t="shared" ref="H23:H28" si="6">+N23/$O$31*$L$14</f>
        <v>0</v>
      </c>
      <c r="I23" s="288" t="s">
        <v>266</v>
      </c>
      <c r="J23" s="168">
        <v>0</v>
      </c>
      <c r="K23" s="186">
        <v>0</v>
      </c>
      <c r="M23" s="188">
        <v>0</v>
      </c>
      <c r="N23" s="169">
        <v>0</v>
      </c>
      <c r="O23" s="165">
        <f t="shared" si="5"/>
        <v>0</v>
      </c>
    </row>
    <row r="24" spans="2:15">
      <c r="C24" s="170"/>
      <c r="E24" s="170"/>
      <c r="G24" s="357">
        <f t="shared" si="4"/>
        <v>0</v>
      </c>
      <c r="H24" s="358">
        <f t="shared" si="6"/>
        <v>0</v>
      </c>
      <c r="I24" s="288"/>
      <c r="J24" s="168">
        <v>0</v>
      </c>
      <c r="K24" s="186">
        <v>0</v>
      </c>
      <c r="M24" s="188">
        <v>0</v>
      </c>
      <c r="N24" s="169">
        <v>0</v>
      </c>
      <c r="O24" s="165">
        <f t="shared" si="5"/>
        <v>0</v>
      </c>
    </row>
    <row r="25" spans="2:15">
      <c r="C25" s="170"/>
      <c r="E25" s="170"/>
      <c r="G25" s="357">
        <f t="shared" si="4"/>
        <v>46978.91</v>
      </c>
      <c r="H25" s="358">
        <f>+ROUND(N25/$O$31*$L$14,2)</f>
        <v>20200.8</v>
      </c>
      <c r="I25" s="288" t="s">
        <v>267</v>
      </c>
      <c r="J25" s="168">
        <v>45593.979999999996</v>
      </c>
      <c r="K25" s="186">
        <v>7999.94</v>
      </c>
      <c r="M25" s="188">
        <f>26788.26</f>
        <v>26788.26</v>
      </c>
      <c r="N25" s="169">
        <v>11518.88</v>
      </c>
      <c r="O25" s="165">
        <f t="shared" si="5"/>
        <v>38307.14</v>
      </c>
    </row>
    <row r="26" spans="2:15">
      <c r="C26" s="170"/>
      <c r="E26" s="170"/>
      <c r="G26" s="357">
        <f t="shared" si="4"/>
        <v>1088.6199999999999</v>
      </c>
      <c r="H26" s="358">
        <f t="shared" si="6"/>
        <v>0</v>
      </c>
      <c r="I26" s="288"/>
      <c r="J26" s="168">
        <v>984.89</v>
      </c>
      <c r="K26" s="186">
        <v>0</v>
      </c>
      <c r="M26" s="188">
        <v>620.75</v>
      </c>
      <c r="N26" s="169">
        <v>0</v>
      </c>
      <c r="O26" s="165">
        <f t="shared" si="5"/>
        <v>620.75</v>
      </c>
    </row>
    <row r="27" spans="2:15">
      <c r="C27" s="170"/>
      <c r="E27" s="170"/>
      <c r="G27" s="357">
        <f t="shared" si="4"/>
        <v>14006.66</v>
      </c>
      <c r="H27" s="358">
        <f t="shared" si="6"/>
        <v>0</v>
      </c>
      <c r="I27" s="288" t="s">
        <v>268</v>
      </c>
      <c r="J27" s="168">
        <v>9617.74</v>
      </c>
      <c r="K27" s="186">
        <v>313.18</v>
      </c>
      <c r="M27" s="188">
        <v>7986.86</v>
      </c>
      <c r="N27" s="169">
        <v>0</v>
      </c>
      <c r="O27" s="165">
        <f t="shared" si="5"/>
        <v>7986.86</v>
      </c>
    </row>
    <row r="28" spans="2:15">
      <c r="C28" s="170"/>
      <c r="E28" s="170"/>
      <c r="G28" s="357">
        <f t="shared" si="4"/>
        <v>1009.12</v>
      </c>
      <c r="H28" s="358">
        <f t="shared" si="6"/>
        <v>0</v>
      </c>
      <c r="I28" s="288"/>
      <c r="J28" s="168">
        <v>887.2</v>
      </c>
      <c r="K28" s="186">
        <v>0</v>
      </c>
      <c r="M28" s="188">
        <v>575.41999999999996</v>
      </c>
      <c r="N28" s="169">
        <v>0</v>
      </c>
      <c r="O28" s="165">
        <f t="shared" si="5"/>
        <v>575.41999999999996</v>
      </c>
    </row>
    <row r="29" spans="2:15">
      <c r="C29" s="170"/>
      <c r="E29" s="170"/>
      <c r="G29" s="357">
        <f t="shared" si="4"/>
        <v>79570.429999999993</v>
      </c>
      <c r="H29" s="358">
        <f>+ROUND(N29/$O$31*$L$14,2)</f>
        <v>42623.28</v>
      </c>
      <c r="I29" s="288" t="s">
        <v>269</v>
      </c>
      <c r="J29" s="168">
        <v>97319.62</v>
      </c>
      <c r="K29" s="186">
        <v>6000</v>
      </c>
      <c r="M29" s="188">
        <f>45372.56</f>
        <v>45372.56</v>
      </c>
      <c r="N29" s="169">
        <v>24304.6</v>
      </c>
      <c r="O29" s="165">
        <f t="shared" si="5"/>
        <v>69677.16</v>
      </c>
    </row>
    <row r="30" spans="2:15">
      <c r="C30" s="170"/>
      <c r="E30" s="170"/>
      <c r="G30" s="357">
        <f t="shared" si="4"/>
        <v>5579.28</v>
      </c>
      <c r="H30" s="358">
        <f>+ROUND(N30/$O$31*$L$14,2)</f>
        <v>5240.8999999999996</v>
      </c>
      <c r="I30" s="290"/>
      <c r="J30" s="175">
        <v>6453.96</v>
      </c>
      <c r="K30" s="189">
        <v>0</v>
      </c>
      <c r="M30" s="190">
        <f>3181.41</f>
        <v>3181.41</v>
      </c>
      <c r="N30" s="176">
        <v>2988.46</v>
      </c>
      <c r="O30" s="165">
        <f t="shared" si="5"/>
        <v>6169.87</v>
      </c>
    </row>
    <row r="31" spans="2:15">
      <c r="C31" s="170"/>
      <c r="G31" s="191">
        <f>SUM(G21:G30)</f>
        <v>379255.38</v>
      </c>
      <c r="H31" s="191">
        <f>SUM(H21:H30)</f>
        <v>728260.34000000008</v>
      </c>
      <c r="J31" s="224">
        <f>SUM(J21:J30)</f>
        <v>832960.29999999981</v>
      </c>
      <c r="K31" s="241">
        <f>SUM(K21:K30)</f>
        <v>60391.5</v>
      </c>
      <c r="M31" s="165">
        <f>SUM(M21:M30)</f>
        <v>216258.57</v>
      </c>
      <c r="N31" s="165">
        <f>SUM(N21:N30)</f>
        <v>415267.80000000005</v>
      </c>
      <c r="O31" s="165">
        <f>SUM(O21:O30)</f>
        <v>631526.37000000011</v>
      </c>
    </row>
    <row r="32" spans="2:15">
      <c r="C32" s="170"/>
      <c r="G32" s="401">
        <f>+G31+H31</f>
        <v>1107515.7200000002</v>
      </c>
      <c r="H32" s="402"/>
      <c r="J32" s="403">
        <f>+J31+K31</f>
        <v>893351.79999999981</v>
      </c>
      <c r="K32" s="404"/>
    </row>
    <row r="33" spans="1:19">
      <c r="C33" s="170"/>
    </row>
    <row r="34" spans="1:19">
      <c r="C34" s="170"/>
    </row>
    <row r="35" spans="1:19" s="152" customFormat="1">
      <c r="G35" s="155" t="s">
        <v>253</v>
      </c>
      <c r="H35" s="151"/>
    </row>
    <row r="36" spans="1:19">
      <c r="A36" s="151" t="s">
        <v>277</v>
      </c>
      <c r="B36" s="159" t="s">
        <v>259</v>
      </c>
      <c r="C36" s="159" t="s">
        <v>260</v>
      </c>
      <c r="D36" s="159"/>
      <c r="E36" s="159" t="s">
        <v>400</v>
      </c>
      <c r="F36" s="159"/>
      <c r="G36" s="155" t="s">
        <v>401</v>
      </c>
      <c r="H36" s="159" t="s">
        <v>402</v>
      </c>
      <c r="I36" s="152"/>
      <c r="J36" s="155" t="s">
        <v>261</v>
      </c>
      <c r="K36" s="155" t="s">
        <v>262</v>
      </c>
      <c r="O36" s="163"/>
    </row>
    <row r="37" spans="1:19">
      <c r="A37" s="152" t="s">
        <v>265</v>
      </c>
      <c r="B37" s="164" t="e">
        <f>+#REF!</f>
        <v>#REF!</v>
      </c>
      <c r="C37" s="165" t="e">
        <f>+#REF!</f>
        <v>#REF!</v>
      </c>
      <c r="D37" s="165" t="e">
        <f>C37/$C$39</f>
        <v>#REF!</v>
      </c>
      <c r="E37" s="164" t="e">
        <f>+#REF!</f>
        <v>#REF!</v>
      </c>
      <c r="F37" s="165" t="e">
        <f>E37/$E$39</f>
        <v>#REF!</v>
      </c>
      <c r="G37" s="165" t="e">
        <f>D37*$G$39</f>
        <v>#REF!</v>
      </c>
      <c r="H37" s="193" t="e">
        <f>G37-4500</f>
        <v>#REF!</v>
      </c>
      <c r="I37" s="194"/>
      <c r="J37" s="164">
        <v>7408045.4400000004</v>
      </c>
      <c r="K37" s="165">
        <v>2162148.2200000002</v>
      </c>
      <c r="O37" s="170"/>
      <c r="P37" s="170"/>
    </row>
    <row r="38" spans="1:19">
      <c r="B38" s="172" t="e">
        <f>+#REF!</f>
        <v>#REF!</v>
      </c>
      <c r="C38" s="172" t="e">
        <f>+#REF!</f>
        <v>#REF!</v>
      </c>
      <c r="D38" s="165" t="e">
        <f>C38/$C$39</f>
        <v>#REF!</v>
      </c>
      <c r="E38" s="172" t="e">
        <f>+#REF!</f>
        <v>#REF!</v>
      </c>
      <c r="F38" s="165" t="e">
        <f>E38/$E$39</f>
        <v>#REF!</v>
      </c>
      <c r="G38" s="172" t="e">
        <f>D38*$G$39</f>
        <v>#REF!</v>
      </c>
      <c r="H38" s="346" t="e">
        <f>G38</f>
        <v>#REF!</v>
      </c>
      <c r="I38" s="195"/>
      <c r="J38" s="172">
        <v>500329.7</v>
      </c>
      <c r="K38" s="172">
        <v>125927.64</v>
      </c>
    </row>
    <row r="39" spans="1:19">
      <c r="B39" s="165" t="e">
        <f>SUM(B37:B38)</f>
        <v>#REF!</v>
      </c>
      <c r="C39" s="165" t="e">
        <f>SUM(C37:C38)</f>
        <v>#REF!</v>
      </c>
      <c r="D39" s="165" t="e">
        <f>SUM(D37:D38)</f>
        <v>#REF!</v>
      </c>
      <c r="E39" s="165" t="e">
        <f>SUM(E37:E38)</f>
        <v>#REF!</v>
      </c>
      <c r="F39" s="165" t="e">
        <f>SUM(F37:F38)</f>
        <v>#REF!</v>
      </c>
      <c r="G39" s="165">
        <f>+H48</f>
        <v>2874826.6140000001</v>
      </c>
      <c r="H39" s="193" t="e">
        <f>SUM(H37:H38)</f>
        <v>#REF!</v>
      </c>
      <c r="I39" s="196"/>
      <c r="J39" s="165">
        <f>SUM(J37:J38)</f>
        <v>7908375.1400000006</v>
      </c>
      <c r="K39" s="165">
        <f>SUM(K37:K38)</f>
        <v>2288075.8600000003</v>
      </c>
      <c r="L39" s="170">
        <f>+K39-K48</f>
        <v>226430.91000000038</v>
      </c>
    </row>
    <row r="40" spans="1:19">
      <c r="B40" s="170"/>
      <c r="C40" s="170"/>
      <c r="D40" s="170"/>
      <c r="E40" s="165"/>
      <c r="F40" s="165"/>
      <c r="G40" s="165"/>
      <c r="H40" s="193"/>
      <c r="I40" s="196"/>
      <c r="J40" s="170"/>
      <c r="K40" s="170"/>
      <c r="L40" s="170"/>
    </row>
    <row r="41" spans="1:19">
      <c r="B41" s="170"/>
      <c r="C41" s="170"/>
      <c r="D41" s="170"/>
      <c r="E41" s="165"/>
      <c r="F41" s="165"/>
      <c r="G41" s="165"/>
      <c r="H41" s="193"/>
      <c r="I41" s="196"/>
      <c r="J41" s="170"/>
      <c r="K41" s="170"/>
      <c r="L41" s="170"/>
    </row>
    <row r="42" spans="1:19">
      <c r="A42" s="151" t="s">
        <v>278</v>
      </c>
      <c r="B42" s="165"/>
      <c r="C42" s="165"/>
      <c r="D42" s="170"/>
      <c r="E42" s="165"/>
      <c r="F42" s="165"/>
      <c r="G42" s="165"/>
      <c r="H42" s="193"/>
      <c r="I42" s="196"/>
      <c r="J42" s="170"/>
      <c r="K42" s="170"/>
      <c r="L42" s="170"/>
    </row>
    <row r="43" spans="1:19">
      <c r="A43" s="152" t="s">
        <v>265</v>
      </c>
      <c r="B43" s="165" t="e">
        <f>+#REF!</f>
        <v>#REF!</v>
      </c>
      <c r="C43" s="164" t="e">
        <f>+#REF!</f>
        <v>#REF!</v>
      </c>
      <c r="D43" s="165" t="e">
        <f>C43/($C$45)</f>
        <v>#REF!</v>
      </c>
      <c r="E43" s="165" t="e">
        <f>+#REF!</f>
        <v>#REF!</v>
      </c>
      <c r="F43" s="165" t="e">
        <f>E43/$E$45</f>
        <v>#REF!</v>
      </c>
      <c r="G43" s="165" t="e">
        <f>F43*$G$45</f>
        <v>#REF!</v>
      </c>
      <c r="H43" s="347" t="e">
        <f>+G43+3500</f>
        <v>#REF!</v>
      </c>
      <c r="J43" s="165">
        <v>2446020.7999999998</v>
      </c>
      <c r="K43" s="164">
        <v>364303.27</v>
      </c>
    </row>
    <row r="44" spans="1:19">
      <c r="B44" s="172" t="e">
        <f>+#REF!</f>
        <v>#REF!</v>
      </c>
      <c r="C44" s="172" t="e">
        <f>+#REF!</f>
        <v>#REF!</v>
      </c>
      <c r="D44" s="165" t="e">
        <f>C44/($C$45)</f>
        <v>#REF!</v>
      </c>
      <c r="E44" s="172" t="e">
        <f>+#REF!</f>
        <v>#REF!</v>
      </c>
      <c r="F44" s="165" t="e">
        <f>E44/$E$45</f>
        <v>#REF!</v>
      </c>
      <c r="G44" s="172" t="e">
        <f>F44*$G$45</f>
        <v>#REF!</v>
      </c>
      <c r="H44" s="348" t="e">
        <f>+G44+1000</f>
        <v>#REF!</v>
      </c>
      <c r="J44" s="172">
        <v>0</v>
      </c>
      <c r="K44" s="172">
        <v>0</v>
      </c>
      <c r="S44" s="170"/>
    </row>
    <row r="45" spans="1:19">
      <c r="B45" s="165" t="e">
        <f>SUM(B43:B44)</f>
        <v>#REF!</v>
      </c>
      <c r="C45" s="165" t="e">
        <f>SUM(C43:C44)</f>
        <v>#REF!</v>
      </c>
      <c r="D45" s="170"/>
      <c r="E45" s="165" t="e">
        <f>SUM(E43:E44)</f>
        <v>#REF!</v>
      </c>
      <c r="F45" s="165"/>
      <c r="G45" s="165">
        <f>(336752.17+8690.5)+18860.6+39000</f>
        <v>403303.26999999996</v>
      </c>
      <c r="H45" s="193" t="e">
        <f>SUM(H43:H44)</f>
        <v>#REF!</v>
      </c>
      <c r="J45" s="165">
        <f>SUM(J43:J44)</f>
        <v>2446020.7999999998</v>
      </c>
      <c r="K45" s="165">
        <f>SUM(K43:K44)</f>
        <v>364303.27</v>
      </c>
      <c r="L45" s="170">
        <f>+K45-G50</f>
        <v>-38999.999999999942</v>
      </c>
      <c r="S45" s="170"/>
    </row>
    <row r="46" spans="1:19">
      <c r="B46" s="170"/>
      <c r="C46" s="170"/>
      <c r="D46" s="170"/>
      <c r="E46" s="170"/>
      <c r="F46" s="170"/>
      <c r="G46" s="170"/>
      <c r="H46" s="193"/>
      <c r="I46" s="196"/>
      <c r="J46" s="170"/>
      <c r="K46" s="170"/>
      <c r="S46" s="170"/>
    </row>
    <row r="47" spans="1:19">
      <c r="B47" s="170"/>
      <c r="C47" s="170"/>
      <c r="D47" s="170"/>
      <c r="E47" s="170"/>
      <c r="F47" s="170"/>
      <c r="G47" s="170"/>
      <c r="H47" s="160"/>
      <c r="I47" s="196"/>
      <c r="J47" s="170"/>
      <c r="K47" s="170"/>
    </row>
    <row r="48" spans="1:19">
      <c r="B48" s="180"/>
      <c r="C48" s="285"/>
      <c r="F48" s="152" t="s">
        <v>277</v>
      </c>
      <c r="G48" s="185">
        <f>(2090162.92+35646.98+(9639.77+25.24+3211.54))*0+2680897.1*0+3263266.06*0+3309179.73*0+3312956.754-G50</f>
        <v>2909653.4840000002</v>
      </c>
      <c r="H48" s="395">
        <f>G48+G49</f>
        <v>2874826.6140000001</v>
      </c>
      <c r="I48" s="198" t="s">
        <v>277</v>
      </c>
      <c r="J48" s="197">
        <v>2090162.92</v>
      </c>
      <c r="K48" s="397">
        <f>J48+J49</f>
        <v>2061644.95</v>
      </c>
      <c r="M48" s="170"/>
      <c r="N48" s="170"/>
      <c r="S48" s="170"/>
    </row>
    <row r="49" spans="1:19">
      <c r="B49" s="180"/>
      <c r="C49" s="285"/>
      <c r="F49" s="345" t="s">
        <v>279</v>
      </c>
      <c r="G49" s="242">
        <f>-28517.97*0-30915.59*0-34826.87</f>
        <v>-34826.870000000003</v>
      </c>
      <c r="H49" s="396"/>
      <c r="I49" s="201" t="s">
        <v>279</v>
      </c>
      <c r="J49" s="200">
        <v>-28517.97</v>
      </c>
      <c r="K49" s="398"/>
      <c r="M49" s="196"/>
      <c r="N49" s="196"/>
    </row>
    <row r="50" spans="1:19">
      <c r="B50" s="180"/>
      <c r="C50" s="285"/>
      <c r="F50" s="205" t="s">
        <v>278</v>
      </c>
      <c r="G50" s="173">
        <f>336752.17+8690.5+18860.6+39000</f>
        <v>403303.26999999996</v>
      </c>
      <c r="H50" s="151"/>
      <c r="I50" s="198" t="s">
        <v>278</v>
      </c>
      <c r="J50" s="202">
        <f>336752.17+8690.5+18860.6</f>
        <v>364303.26999999996</v>
      </c>
      <c r="K50" s="183"/>
      <c r="M50" s="243"/>
      <c r="N50" s="243"/>
    </row>
    <row r="51" spans="1:19">
      <c r="B51" s="180"/>
      <c r="C51" s="285"/>
      <c r="G51" s="165">
        <f>SUM(G48:G50)</f>
        <v>3278129.8840000001</v>
      </c>
      <c r="H51" s="151"/>
      <c r="J51" s="170">
        <f>SUM(J48:J50)</f>
        <v>2425948.2199999997</v>
      </c>
      <c r="K51" s="183"/>
      <c r="M51" s="195"/>
      <c r="N51" s="170"/>
    </row>
    <row r="52" spans="1:19">
      <c r="M52" s="196"/>
      <c r="S52" s="170"/>
    </row>
    <row r="53" spans="1:19">
      <c r="A53" s="151" t="s">
        <v>280</v>
      </c>
      <c r="B53" s="159" t="s">
        <v>259</v>
      </c>
      <c r="C53" s="159" t="s">
        <v>260</v>
      </c>
      <c r="D53" s="159"/>
      <c r="E53" s="159" t="s">
        <v>400</v>
      </c>
      <c r="F53" s="159"/>
      <c r="G53" s="155" t="s">
        <v>401</v>
      </c>
      <c r="H53" s="159" t="s">
        <v>402</v>
      </c>
      <c r="J53" s="155" t="s">
        <v>261</v>
      </c>
      <c r="K53" s="155" t="s">
        <v>262</v>
      </c>
    </row>
    <row r="54" spans="1:19">
      <c r="A54" s="152" t="s">
        <v>265</v>
      </c>
      <c r="B54" s="170"/>
      <c r="C54" s="170"/>
      <c r="D54" s="170"/>
      <c r="E54" s="170"/>
      <c r="F54" s="170"/>
      <c r="G54" s="170"/>
      <c r="H54" s="160"/>
      <c r="J54" s="170"/>
      <c r="K54" s="170"/>
    </row>
    <row r="55" spans="1:19">
      <c r="B55" s="170"/>
      <c r="C55" s="170"/>
      <c r="D55" s="165"/>
      <c r="E55" s="165"/>
      <c r="F55" s="170"/>
      <c r="G55" s="165"/>
      <c r="H55" s="193"/>
      <c r="I55" s="203"/>
      <c r="J55" s="170"/>
      <c r="K55" s="170"/>
    </row>
    <row r="56" spans="1:19">
      <c r="A56" s="152" t="s">
        <v>266</v>
      </c>
      <c r="B56" s="165" t="e">
        <f>+#REF!</f>
        <v>#REF!</v>
      </c>
      <c r="C56" s="187" t="e">
        <f>+#REF!</f>
        <v>#REF!</v>
      </c>
      <c r="D56" s="165" t="e">
        <f t="shared" ref="D56:D61" si="7">C56/$C$62</f>
        <v>#REF!</v>
      </c>
      <c r="E56" s="165" t="e">
        <f>+#REF!</f>
        <v>#REF!</v>
      </c>
      <c r="F56" s="165" t="e">
        <f t="shared" ref="F56:F61" si="8">E56/$E$62</f>
        <v>#REF!</v>
      </c>
      <c r="G56" s="165" t="e">
        <f t="shared" ref="G56:G61" si="9">D56*$G$62</f>
        <v>#REF!</v>
      </c>
      <c r="H56" s="193" t="e">
        <f>ROUND(G56-0,2)-4000</f>
        <v>#REF!</v>
      </c>
      <c r="I56" s="195"/>
      <c r="J56" s="165">
        <v>149748.15</v>
      </c>
      <c r="K56" s="187">
        <v>39540.51</v>
      </c>
    </row>
    <row r="57" spans="1:19">
      <c r="B57" s="165" t="e">
        <f>+#REF!</f>
        <v>#REF!</v>
      </c>
      <c r="C57" s="188" t="e">
        <f>+#REF!</f>
        <v>#REF!</v>
      </c>
      <c r="D57" s="165" t="e">
        <f t="shared" si="7"/>
        <v>#REF!</v>
      </c>
      <c r="E57" s="165" t="e">
        <f>+#REF!</f>
        <v>#REF!</v>
      </c>
      <c r="F57" s="165" t="e">
        <f t="shared" si="8"/>
        <v>#REF!</v>
      </c>
      <c r="G57" s="165" t="e">
        <f t="shared" si="9"/>
        <v>#REF!</v>
      </c>
      <c r="H57" s="193">
        <f>8601.53</f>
        <v>8601.5300000000007</v>
      </c>
      <c r="I57" s="195"/>
      <c r="J57" s="165">
        <v>56241.11</v>
      </c>
      <c r="K57" s="188">
        <v>2254.3200000000002</v>
      </c>
    </row>
    <row r="58" spans="1:19">
      <c r="A58" s="152" t="s">
        <v>267</v>
      </c>
      <c r="B58" s="165" t="e">
        <f>+#REF!</f>
        <v>#REF!</v>
      </c>
      <c r="C58" s="188" t="e">
        <f>+#REF!</f>
        <v>#REF!</v>
      </c>
      <c r="D58" s="165" t="e">
        <f t="shared" si="7"/>
        <v>#REF!</v>
      </c>
      <c r="E58" s="165" t="e">
        <f>+#REF!</f>
        <v>#REF!</v>
      </c>
      <c r="F58" s="165" t="e">
        <f t="shared" si="8"/>
        <v>#REF!</v>
      </c>
      <c r="G58" s="165" t="e">
        <f t="shared" si="9"/>
        <v>#REF!</v>
      </c>
      <c r="H58" s="193" t="e">
        <f>ROUND(G58,2)+10000</f>
        <v>#REF!</v>
      </c>
      <c r="I58" s="195"/>
      <c r="J58" s="165">
        <v>94461.22</v>
      </c>
      <c r="K58" s="188">
        <v>34392.480000000003</v>
      </c>
    </row>
    <row r="59" spans="1:19">
      <c r="B59" s="165" t="e">
        <f>+#REF!</f>
        <v>#REF!</v>
      </c>
      <c r="C59" s="188" t="e">
        <f>+#REF!</f>
        <v>#REF!</v>
      </c>
      <c r="D59" s="165" t="e">
        <f t="shared" si="7"/>
        <v>#REF!</v>
      </c>
      <c r="E59" s="165" t="e">
        <f>+#REF!</f>
        <v>#REF!</v>
      </c>
      <c r="F59" s="165" t="e">
        <f t="shared" si="8"/>
        <v>#REF!</v>
      </c>
      <c r="G59" s="165" t="e">
        <f t="shared" si="9"/>
        <v>#REF!</v>
      </c>
      <c r="H59" s="193">
        <v>0</v>
      </c>
      <c r="I59" s="195"/>
      <c r="J59" s="165">
        <v>0</v>
      </c>
      <c r="K59" s="188">
        <v>0</v>
      </c>
    </row>
    <row r="60" spans="1:19">
      <c r="A60" s="152" t="s">
        <v>269</v>
      </c>
      <c r="B60" s="165" t="e">
        <f>+#REF!</f>
        <v>#REF!</v>
      </c>
      <c r="C60" s="188" t="e">
        <f>+#REF!</f>
        <v>#REF!</v>
      </c>
      <c r="D60" s="165" t="e">
        <f t="shared" si="7"/>
        <v>#REF!</v>
      </c>
      <c r="E60" s="165" t="e">
        <f>+#REF!</f>
        <v>#REF!</v>
      </c>
      <c r="F60" s="165" t="e">
        <f t="shared" si="8"/>
        <v>#REF!</v>
      </c>
      <c r="G60" s="165" t="e">
        <f t="shared" si="9"/>
        <v>#REF!</v>
      </c>
      <c r="H60" s="193" t="e">
        <f>ROUND(G60+G61,0)-15000+5595.88</f>
        <v>#REF!</v>
      </c>
      <c r="I60" s="195"/>
      <c r="J60" s="165">
        <v>323268.84999999998</v>
      </c>
      <c r="K60" s="188">
        <v>113775.91</v>
      </c>
    </row>
    <row r="61" spans="1:19">
      <c r="B61" s="172" t="e">
        <f>+#REF!</f>
        <v>#REF!</v>
      </c>
      <c r="C61" s="190" t="e">
        <f>+#REF!</f>
        <v>#REF!</v>
      </c>
      <c r="D61" s="165" t="e">
        <f t="shared" si="7"/>
        <v>#REF!</v>
      </c>
      <c r="E61" s="172" t="e">
        <f>+#REF!</f>
        <v>#REF!</v>
      </c>
      <c r="F61" s="165" t="e">
        <f t="shared" si="8"/>
        <v>#REF!</v>
      </c>
      <c r="G61" s="172" t="e">
        <f t="shared" si="9"/>
        <v>#REF!</v>
      </c>
      <c r="H61" s="346">
        <f>4659.53-1500</f>
        <v>3159.5299999999997</v>
      </c>
      <c r="I61" s="195"/>
      <c r="J61" s="172">
        <v>37085.53</v>
      </c>
      <c r="K61" s="190">
        <v>4659.5300000000007</v>
      </c>
      <c r="O61" s="163"/>
      <c r="P61" s="163"/>
    </row>
    <row r="62" spans="1:19">
      <c r="B62" s="165" t="e">
        <f>SUM(B54:B61)</f>
        <v>#REF!</v>
      </c>
      <c r="C62" s="165" t="e">
        <f>SUM(C54:C61)</f>
        <v>#REF!</v>
      </c>
      <c r="D62" s="165" t="e">
        <f>SUM(D54:D61)</f>
        <v>#REF!</v>
      </c>
      <c r="E62" s="165" t="e">
        <f>SUM(E54:E61)</f>
        <v>#REF!</v>
      </c>
      <c r="F62" s="165" t="e">
        <f>SUM(F54:F61)</f>
        <v>#REF!</v>
      </c>
      <c r="G62" s="165">
        <v>296572.05</v>
      </c>
      <c r="H62" s="193" t="e">
        <f>SUM(H54:H61)</f>
        <v>#REF!</v>
      </c>
      <c r="I62" s="195"/>
      <c r="J62" s="165">
        <f>SUM(J54:J61)</f>
        <v>660804.86</v>
      </c>
      <c r="K62" s="165">
        <f>SUM(K54:K61)</f>
        <v>194622.75</v>
      </c>
      <c r="L62" s="170"/>
    </row>
    <row r="63" spans="1:19">
      <c r="B63" s="152"/>
      <c r="C63" s="152"/>
      <c r="G63" s="152"/>
      <c r="H63" s="349"/>
      <c r="I63" s="196"/>
    </row>
    <row r="64" spans="1:19">
      <c r="B64" s="180"/>
      <c r="C64" s="237"/>
      <c r="G64" s="165"/>
      <c r="H64" s="350" t="e">
        <f>G62-H62</f>
        <v>#REF!</v>
      </c>
      <c r="K64" s="291"/>
      <c r="M64" s="170"/>
      <c r="N64" s="170"/>
    </row>
    <row r="65" spans="1:19">
      <c r="B65" s="180"/>
      <c r="C65" s="237"/>
      <c r="G65" s="165">
        <f>++(296572.05)-G66</f>
        <v>196572.05</v>
      </c>
      <c r="H65" s="151" t="s">
        <v>281</v>
      </c>
      <c r="K65" s="292"/>
    </row>
    <row r="66" spans="1:19">
      <c r="B66" s="180"/>
      <c r="C66" s="293"/>
      <c r="D66" s="163"/>
      <c r="G66" s="172">
        <v>100000</v>
      </c>
      <c r="H66" s="151" t="s">
        <v>282</v>
      </c>
      <c r="K66" s="294"/>
    </row>
    <row r="67" spans="1:19">
      <c r="B67" s="180"/>
      <c r="C67" s="237"/>
      <c r="G67" s="165">
        <f>SUM(G64:G66)</f>
        <v>296572.05</v>
      </c>
      <c r="H67" s="151"/>
      <c r="K67" s="294"/>
    </row>
    <row r="68" spans="1:19">
      <c r="B68" s="180"/>
      <c r="C68" s="237"/>
      <c r="G68" s="165"/>
      <c r="H68" s="151"/>
      <c r="K68" s="170"/>
    </row>
    <row r="69" spans="1:19">
      <c r="B69" s="180"/>
      <c r="C69" s="237"/>
      <c r="G69" s="170"/>
      <c r="K69" s="170"/>
    </row>
    <row r="70" spans="1:19">
      <c r="Q70" s="170"/>
      <c r="S70" s="170"/>
    </row>
    <row r="71" spans="1:19">
      <c r="A71" s="152" t="s">
        <v>283</v>
      </c>
      <c r="B71" s="165" t="e">
        <f>B14+B39+B62+B45</f>
        <v>#REF!</v>
      </c>
      <c r="E71" s="165" t="e">
        <f>E14+E39+E62+E45</f>
        <v>#REF!</v>
      </c>
      <c r="F71" s="152" t="s">
        <v>284</v>
      </c>
      <c r="J71" s="165">
        <f>J14+J39+J45+J62</f>
        <v>24994361.919999998</v>
      </c>
      <c r="Q71" s="170"/>
      <c r="S71" s="195"/>
    </row>
    <row r="72" spans="1:19">
      <c r="B72" s="195"/>
      <c r="C72" s="196"/>
      <c r="D72" s="196"/>
      <c r="E72" s="195"/>
      <c r="F72" s="196"/>
      <c r="M72" s="196"/>
      <c r="N72" s="196"/>
      <c r="O72" s="196"/>
      <c r="Q72" s="170"/>
      <c r="S72" s="170"/>
    </row>
    <row r="73" spans="1:19">
      <c r="B73" s="195"/>
      <c r="C73" s="196"/>
      <c r="D73" s="196"/>
      <c r="E73" s="195"/>
      <c r="F73" s="196"/>
      <c r="J73" s="196"/>
      <c r="K73" s="196"/>
      <c r="M73" s="196"/>
      <c r="N73" s="196"/>
      <c r="O73" s="196"/>
    </row>
    <row r="74" spans="1:19">
      <c r="B74" s="196"/>
      <c r="C74" s="196"/>
      <c r="D74" s="196"/>
      <c r="E74" s="196"/>
      <c r="F74" s="196"/>
      <c r="J74" s="195"/>
      <c r="K74" s="196"/>
      <c r="M74" s="196"/>
      <c r="N74" s="196"/>
      <c r="O74" s="196"/>
    </row>
    <row r="75" spans="1:19">
      <c r="F75" s="196"/>
      <c r="G75" s="195"/>
      <c r="J75" s="195"/>
      <c r="K75" s="196"/>
      <c r="M75" s="195"/>
      <c r="N75" s="195"/>
      <c r="O75" s="196"/>
    </row>
    <row r="76" spans="1:19">
      <c r="D76" s="198"/>
      <c r="E76" s="170"/>
      <c r="F76" s="196"/>
      <c r="G76" s="195"/>
      <c r="J76" s="195"/>
      <c r="K76" s="196"/>
      <c r="M76" s="195"/>
      <c r="N76" s="195"/>
      <c r="O76" s="196"/>
    </row>
    <row r="77" spans="1:19">
      <c r="D77" s="198"/>
      <c r="E77" s="170"/>
      <c r="F77" s="196"/>
      <c r="G77" s="195"/>
      <c r="J77" s="196"/>
      <c r="K77" s="196"/>
      <c r="M77" s="195"/>
      <c r="N77" s="195"/>
      <c r="O77" s="196"/>
    </row>
    <row r="78" spans="1:19">
      <c r="D78" s="198"/>
      <c r="E78" s="195"/>
      <c r="F78" s="196"/>
      <c r="G78" s="196"/>
      <c r="M78" s="196"/>
      <c r="N78" s="196"/>
      <c r="O78" s="196"/>
    </row>
    <row r="79" spans="1:19">
      <c r="E79" s="170"/>
      <c r="M79" s="196"/>
      <c r="N79" s="196"/>
      <c r="O79" s="196"/>
    </row>
    <row r="80" spans="1:19">
      <c r="M80" s="196"/>
      <c r="N80" s="196"/>
      <c r="O80" s="196"/>
    </row>
    <row r="81" spans="1:19">
      <c r="M81" s="196"/>
      <c r="N81" s="196"/>
      <c r="O81" s="196"/>
    </row>
    <row r="82" spans="1:19">
      <c r="M82" s="196"/>
      <c r="N82" s="196"/>
      <c r="O82" s="196"/>
    </row>
    <row r="83" spans="1:19">
      <c r="M83" s="196"/>
      <c r="N83" s="196"/>
      <c r="O83" s="196"/>
    </row>
    <row r="84" spans="1:19" s="183" customFormat="1">
      <c r="A84" s="152" t="s">
        <v>285</v>
      </c>
      <c r="B84" s="153"/>
      <c r="C84" s="151">
        <v>2025</v>
      </c>
      <c r="D84" s="153"/>
      <c r="E84" s="153"/>
      <c r="F84" s="153"/>
      <c r="G84" s="153"/>
      <c r="I84" s="152" t="s">
        <v>285</v>
      </c>
      <c r="J84" s="151">
        <v>2024</v>
      </c>
      <c r="K84" s="153"/>
      <c r="L84" s="153"/>
      <c r="M84" s="153"/>
      <c r="N84" s="153"/>
      <c r="O84" s="153"/>
      <c r="P84" s="153"/>
      <c r="Q84" s="153"/>
      <c r="R84" s="153"/>
      <c r="S84" s="153"/>
    </row>
    <row r="85" spans="1:19" s="183" customFormat="1">
      <c r="A85" s="152"/>
      <c r="B85" s="153"/>
      <c r="C85" s="153"/>
      <c r="D85" s="153"/>
      <c r="E85" s="153"/>
      <c r="F85" s="153"/>
      <c r="G85" s="153"/>
      <c r="I85" s="153"/>
      <c r="J85" s="153"/>
      <c r="K85" s="153"/>
      <c r="L85" s="153"/>
      <c r="M85" s="153"/>
      <c r="N85" s="153"/>
      <c r="O85" s="153"/>
      <c r="P85" s="153"/>
      <c r="Q85" s="153"/>
      <c r="R85" s="153"/>
      <c r="S85" s="153"/>
    </row>
    <row r="86" spans="1:19" s="183" customFormat="1">
      <c r="A86" s="151" t="s">
        <v>257</v>
      </c>
      <c r="B86" s="153"/>
      <c r="C86" s="152" t="s">
        <v>286</v>
      </c>
      <c r="D86" s="152"/>
      <c r="E86" s="152"/>
      <c r="F86" s="152"/>
      <c r="G86" s="153"/>
      <c r="I86" s="151" t="s">
        <v>257</v>
      </c>
      <c r="J86" s="153"/>
      <c r="K86" s="152" t="s">
        <v>286</v>
      </c>
      <c r="L86" s="152"/>
      <c r="M86" s="152"/>
      <c r="N86" s="152"/>
      <c r="O86" s="153"/>
      <c r="P86" s="153"/>
      <c r="Q86" s="153"/>
      <c r="R86" s="153"/>
      <c r="S86" s="153"/>
    </row>
    <row r="87" spans="1:19" s="183" customFormat="1">
      <c r="A87" s="152" t="s">
        <v>265</v>
      </c>
      <c r="B87" s="153"/>
      <c r="C87" s="165" t="e">
        <f>+#REF!+#REF!</f>
        <v>#REF!</v>
      </c>
      <c r="D87" s="166"/>
      <c r="E87" s="177"/>
      <c r="F87" s="152"/>
      <c r="G87" s="153"/>
      <c r="I87" s="152" t="s">
        <v>265</v>
      </c>
      <c r="J87" s="153"/>
      <c r="K87" s="165" t="e">
        <f>+#REF!+#REF!</f>
        <v>#REF!</v>
      </c>
      <c r="L87" s="166"/>
      <c r="M87" s="177"/>
      <c r="N87" s="152"/>
      <c r="O87" s="153"/>
      <c r="P87" s="153"/>
      <c r="Q87" s="153"/>
      <c r="R87" s="153"/>
      <c r="S87" s="153"/>
    </row>
    <row r="88" spans="1:19" s="183" customFormat="1">
      <c r="A88" s="152"/>
      <c r="B88" s="153"/>
      <c r="C88" s="165" t="e">
        <f>+#REF!+#REF!</f>
        <v>#REF!</v>
      </c>
      <c r="D88" s="166"/>
      <c r="E88" s="177"/>
      <c r="F88" s="152"/>
      <c r="G88" s="153"/>
      <c r="I88" s="152"/>
      <c r="J88" s="153"/>
      <c r="K88" s="165" t="e">
        <f>+#REF!+#REF!</f>
        <v>#REF!</v>
      </c>
      <c r="L88" s="166"/>
      <c r="M88" s="177"/>
      <c r="N88" s="152"/>
      <c r="O88" s="153"/>
      <c r="P88" s="153"/>
      <c r="Q88" s="153"/>
      <c r="R88" s="153"/>
      <c r="S88" s="153"/>
    </row>
    <row r="89" spans="1:19" s="183" customFormat="1">
      <c r="A89" s="152" t="s">
        <v>266</v>
      </c>
      <c r="B89" s="153"/>
      <c r="C89" s="165" t="e">
        <f>+#REF!+#REF!</f>
        <v>#REF!</v>
      </c>
      <c r="D89" s="166"/>
      <c r="E89" s="177"/>
      <c r="F89" s="152"/>
      <c r="G89" s="153"/>
      <c r="I89" s="152" t="s">
        <v>266</v>
      </c>
      <c r="J89" s="153"/>
      <c r="K89" s="165" t="e">
        <f>+#REF!+#REF!</f>
        <v>#REF!</v>
      </c>
      <c r="L89" s="166"/>
      <c r="M89" s="177"/>
      <c r="N89" s="152"/>
      <c r="O89" s="153"/>
      <c r="P89" s="153"/>
      <c r="Q89" s="153"/>
      <c r="R89" s="153"/>
      <c r="S89" s="153"/>
    </row>
    <row r="90" spans="1:19" s="183" customFormat="1">
      <c r="A90" s="152"/>
      <c r="B90" s="153"/>
      <c r="C90" s="165" t="e">
        <f>+#REF!+#REF!</f>
        <v>#REF!</v>
      </c>
      <c r="D90" s="166"/>
      <c r="E90" s="177"/>
      <c r="F90" s="152"/>
      <c r="G90" s="153"/>
      <c r="I90" s="152"/>
      <c r="J90" s="153"/>
      <c r="K90" s="165" t="e">
        <f>+#REF!+#REF!</f>
        <v>#REF!</v>
      </c>
      <c r="L90" s="166"/>
      <c r="M90" s="177"/>
      <c r="N90" s="152"/>
      <c r="O90" s="153"/>
      <c r="P90" s="153"/>
      <c r="Q90" s="153"/>
      <c r="R90" s="153"/>
      <c r="S90" s="153"/>
    </row>
    <row r="91" spans="1:19" s="183" customFormat="1">
      <c r="A91" s="152" t="s">
        <v>267</v>
      </c>
      <c r="B91" s="153"/>
      <c r="C91" s="165" t="e">
        <f>+#REF!+#REF!</f>
        <v>#REF!</v>
      </c>
      <c r="D91" s="166"/>
      <c r="E91" s="177"/>
      <c r="F91" s="152"/>
      <c r="G91" s="153"/>
      <c r="I91" s="152" t="s">
        <v>267</v>
      </c>
      <c r="J91" s="153"/>
      <c r="K91" s="165" t="e">
        <f>+#REF!+#REF!</f>
        <v>#REF!</v>
      </c>
      <c r="L91" s="166"/>
      <c r="M91" s="177"/>
      <c r="N91" s="152"/>
      <c r="O91" s="153"/>
      <c r="P91" s="153"/>
      <c r="Q91" s="153"/>
      <c r="R91" s="153"/>
      <c r="S91" s="153"/>
    </row>
    <row r="92" spans="1:19" s="183" customFormat="1">
      <c r="A92" s="152"/>
      <c r="B92" s="153"/>
      <c r="C92" s="165" t="e">
        <f>+#REF!+#REF!</f>
        <v>#REF!</v>
      </c>
      <c r="D92" s="166"/>
      <c r="E92" s="177"/>
      <c r="F92" s="152"/>
      <c r="G92" s="153"/>
      <c r="I92" s="152"/>
      <c r="J92" s="153"/>
      <c r="K92" s="165" t="e">
        <f>+#REF!+#REF!</f>
        <v>#REF!</v>
      </c>
      <c r="L92" s="166"/>
      <c r="M92" s="177"/>
      <c r="N92" s="152"/>
      <c r="O92" s="153"/>
      <c r="P92" s="153"/>
      <c r="Q92" s="153"/>
      <c r="R92" s="153"/>
      <c r="S92" s="153"/>
    </row>
    <row r="93" spans="1:19" s="183" customFormat="1">
      <c r="A93" s="152" t="s">
        <v>287</v>
      </c>
      <c r="B93" s="153"/>
      <c r="C93" s="165" t="e">
        <f>+#REF!+#REF!</f>
        <v>#REF!</v>
      </c>
      <c r="D93" s="166"/>
      <c r="E93" s="177"/>
      <c r="F93" s="152"/>
      <c r="G93" s="153"/>
      <c r="I93" s="152" t="s">
        <v>287</v>
      </c>
      <c r="J93" s="153"/>
      <c r="K93" s="165" t="e">
        <f>+#REF!+#REF!</f>
        <v>#REF!</v>
      </c>
      <c r="L93" s="166"/>
      <c r="M93" s="177"/>
      <c r="N93" s="152"/>
      <c r="O93" s="153"/>
      <c r="P93" s="153"/>
      <c r="Q93" s="153"/>
      <c r="R93" s="153"/>
      <c r="S93" s="153"/>
    </row>
    <row r="94" spans="1:19" s="183" customFormat="1">
      <c r="A94" s="152"/>
      <c r="B94" s="153"/>
      <c r="C94" s="165" t="e">
        <f>+#REF!+#REF!</f>
        <v>#REF!</v>
      </c>
      <c r="D94" s="166"/>
      <c r="E94" s="177"/>
      <c r="F94" s="152"/>
      <c r="G94" s="153"/>
      <c r="I94" s="152"/>
      <c r="J94" s="153"/>
      <c r="K94" s="165" t="e">
        <f>+#REF!+#REF!</f>
        <v>#REF!</v>
      </c>
      <c r="L94" s="166"/>
      <c r="M94" s="177"/>
      <c r="N94" s="152"/>
      <c r="O94" s="153"/>
      <c r="P94" s="153"/>
      <c r="Q94" s="153"/>
      <c r="R94" s="153"/>
      <c r="S94" s="153"/>
    </row>
    <row r="95" spans="1:19" s="183" customFormat="1">
      <c r="A95" s="152" t="s">
        <v>269</v>
      </c>
      <c r="B95" s="153"/>
      <c r="C95" s="165" t="e">
        <f>+#REF!+#REF!</f>
        <v>#REF!</v>
      </c>
      <c r="D95" s="166"/>
      <c r="E95" s="177"/>
      <c r="F95" s="152"/>
      <c r="G95" s="153"/>
      <c r="I95" s="152" t="s">
        <v>269</v>
      </c>
      <c r="J95" s="153"/>
      <c r="K95" s="165" t="e">
        <f>+#REF!+#REF!</f>
        <v>#REF!</v>
      </c>
      <c r="L95" s="166"/>
      <c r="M95" s="177"/>
      <c r="N95" s="152"/>
      <c r="O95" s="153"/>
      <c r="P95" s="153"/>
      <c r="Q95" s="153"/>
      <c r="R95" s="153"/>
      <c r="S95" s="153"/>
    </row>
    <row r="96" spans="1:19" s="183" customFormat="1">
      <c r="A96" s="152"/>
      <c r="B96" s="153"/>
      <c r="C96" s="172" t="e">
        <f>+#REF!+#REF!</f>
        <v>#REF!</v>
      </c>
      <c r="D96" s="166"/>
      <c r="E96" s="177"/>
      <c r="F96" s="152"/>
      <c r="G96" s="163"/>
      <c r="I96" s="152"/>
      <c r="J96" s="153"/>
      <c r="K96" s="172" t="e">
        <f>+#REF!+#REF!</f>
        <v>#REF!</v>
      </c>
      <c r="L96" s="166"/>
      <c r="M96" s="177"/>
      <c r="N96" s="152"/>
      <c r="O96" s="153"/>
      <c r="P96" s="153"/>
      <c r="Q96" s="153"/>
      <c r="R96" s="153"/>
      <c r="S96" s="153"/>
    </row>
    <row r="97" spans="1:19" s="183" customFormat="1">
      <c r="A97" s="152"/>
      <c r="B97" s="153"/>
      <c r="C97" s="166" t="e">
        <f>SUM(C87:C96)</f>
        <v>#REF!</v>
      </c>
      <c r="D97" s="166" t="e">
        <f>C97-G18</f>
        <v>#REF!</v>
      </c>
      <c r="E97" s="177"/>
      <c r="F97" s="152"/>
      <c r="G97" s="153"/>
      <c r="I97" s="152"/>
      <c r="J97" s="153"/>
      <c r="K97" s="166" t="e">
        <f>SUM(K87:K96)</f>
        <v>#REF!</v>
      </c>
      <c r="L97" s="166" t="e">
        <f>K97-1106964.94</f>
        <v>#REF!</v>
      </c>
      <c r="M97" s="177"/>
      <c r="N97" s="152"/>
      <c r="O97" s="153"/>
      <c r="P97" s="153"/>
      <c r="Q97" s="153"/>
      <c r="R97" s="153"/>
      <c r="S97" s="153"/>
    </row>
    <row r="98" spans="1:19" s="183" customFormat="1">
      <c r="A98" s="152"/>
      <c r="B98" s="153"/>
      <c r="C98" s="177"/>
      <c r="D98" s="177"/>
      <c r="E98" s="177"/>
      <c r="F98" s="152"/>
      <c r="G98" s="153"/>
      <c r="I98" s="152"/>
      <c r="J98" s="153"/>
      <c r="K98" s="177"/>
      <c r="L98" s="177"/>
      <c r="M98" s="177"/>
      <c r="N98" s="152"/>
      <c r="O98" s="153"/>
      <c r="P98" s="153"/>
      <c r="Q98" s="153"/>
      <c r="R98" s="153"/>
      <c r="S98" s="153"/>
    </row>
    <row r="99" spans="1:19" s="183" customFormat="1">
      <c r="A99" s="151" t="s">
        <v>277</v>
      </c>
      <c r="B99" s="153"/>
      <c r="C99" s="165" t="e">
        <f>+#REF!</f>
        <v>#REF!</v>
      </c>
      <c r="D99" s="152"/>
      <c r="E99" s="152"/>
      <c r="F99" s="152"/>
      <c r="G99" s="153"/>
      <c r="I99" s="151" t="s">
        <v>277</v>
      </c>
      <c r="J99" s="153"/>
      <c r="K99" s="165" t="e">
        <f>+#REF!</f>
        <v>#REF!</v>
      </c>
      <c r="L99" s="152"/>
      <c r="M99" s="152"/>
      <c r="N99" s="152"/>
      <c r="O99" s="153"/>
      <c r="P99" s="153"/>
      <c r="Q99" s="153"/>
      <c r="R99" s="153"/>
      <c r="S99" s="153"/>
    </row>
    <row r="100" spans="1:19">
      <c r="C100" s="172" t="e">
        <f>+#REF!</f>
        <v>#REF!</v>
      </c>
      <c r="D100" s="152"/>
      <c r="E100" s="152"/>
      <c r="F100" s="152"/>
      <c r="G100" s="183" t="s">
        <v>288</v>
      </c>
      <c r="I100" s="152"/>
      <c r="K100" s="172" t="e">
        <f>+#REF!</f>
        <v>#REF!</v>
      </c>
      <c r="L100" s="152"/>
      <c r="M100" s="152"/>
      <c r="N100" s="152"/>
    </row>
    <row r="101" spans="1:19">
      <c r="C101" s="207" t="e">
        <f>SUM(C99:C100)</f>
        <v>#REF!</v>
      </c>
      <c r="D101" s="165" t="e">
        <f>C101-H39</f>
        <v>#REF!</v>
      </c>
      <c r="E101" s="152" t="s">
        <v>289</v>
      </c>
      <c r="F101" s="152"/>
      <c r="G101" s="160">
        <f>+G49</f>
        <v>-34826.870000000003</v>
      </c>
      <c r="I101" s="152"/>
      <c r="K101" s="207" t="e">
        <f>SUM(K99:K100)</f>
        <v>#REF!</v>
      </c>
      <c r="L101" s="165" t="e">
        <f>K101-2862743.46</f>
        <v>#REF!</v>
      </c>
      <c r="M101" s="152" t="s">
        <v>289</v>
      </c>
      <c r="N101" s="152"/>
    </row>
    <row r="102" spans="1:19">
      <c r="C102" s="152"/>
      <c r="D102" s="152"/>
      <c r="E102" s="152"/>
      <c r="F102" s="152"/>
      <c r="I102" s="152"/>
      <c r="K102" s="152"/>
      <c r="L102" s="152"/>
      <c r="M102" s="152"/>
      <c r="N102" s="152"/>
    </row>
    <row r="103" spans="1:19">
      <c r="A103" s="151" t="s">
        <v>280</v>
      </c>
      <c r="C103" s="152"/>
      <c r="D103" s="152"/>
      <c r="E103" s="152"/>
      <c r="F103" s="152"/>
      <c r="I103" s="151" t="s">
        <v>280</v>
      </c>
      <c r="K103" s="152"/>
      <c r="L103" s="152"/>
      <c r="M103" s="152"/>
      <c r="N103" s="152"/>
    </row>
    <row r="104" spans="1:19">
      <c r="A104" s="152" t="s">
        <v>265</v>
      </c>
      <c r="C104" s="187" t="e">
        <f>+#REF!</f>
        <v>#REF!</v>
      </c>
      <c r="D104" s="152"/>
      <c r="E104" s="152"/>
      <c r="F104" s="152"/>
      <c r="I104" s="152" t="s">
        <v>265</v>
      </c>
      <c r="K104" s="187" t="e">
        <f>+#REF!</f>
        <v>#REF!</v>
      </c>
      <c r="L104" s="152"/>
      <c r="M104" s="152"/>
      <c r="N104" s="152"/>
    </row>
    <row r="105" spans="1:19">
      <c r="C105" s="190" t="e">
        <f>+#REF!</f>
        <v>#REF!</v>
      </c>
      <c r="D105" s="152"/>
      <c r="E105" s="152"/>
      <c r="F105" s="152"/>
      <c r="I105" s="152"/>
      <c r="K105" s="190" t="e">
        <f>+#REF!</f>
        <v>#REF!</v>
      </c>
      <c r="L105" s="152"/>
      <c r="M105" s="152"/>
      <c r="N105" s="152"/>
    </row>
    <row r="106" spans="1:19">
      <c r="A106" s="152" t="s">
        <v>266</v>
      </c>
      <c r="C106" s="187" t="e">
        <f>+#REF!</f>
        <v>#REF!</v>
      </c>
      <c r="D106" s="152"/>
      <c r="E106" s="152"/>
      <c r="F106" s="152"/>
      <c r="I106" s="152" t="s">
        <v>266</v>
      </c>
      <c r="K106" s="187" t="e">
        <f>+#REF!</f>
        <v>#REF!</v>
      </c>
      <c r="L106" s="152"/>
      <c r="M106" s="152"/>
      <c r="N106" s="152"/>
    </row>
    <row r="107" spans="1:19">
      <c r="C107" s="188" t="e">
        <f>+#REF!</f>
        <v>#REF!</v>
      </c>
      <c r="D107" s="152"/>
      <c r="E107" s="152"/>
      <c r="F107" s="152"/>
      <c r="I107" s="152"/>
      <c r="K107" s="188" t="e">
        <f>+#REF!</f>
        <v>#REF!</v>
      </c>
      <c r="L107" s="152"/>
      <c r="M107" s="152"/>
      <c r="N107" s="152"/>
    </row>
    <row r="108" spans="1:19">
      <c r="A108" s="152" t="s">
        <v>267</v>
      </c>
      <c r="C108" s="188" t="e">
        <f>+#REF!</f>
        <v>#REF!</v>
      </c>
      <c r="D108" s="152"/>
      <c r="E108" s="152"/>
      <c r="F108" s="152"/>
      <c r="I108" s="152" t="s">
        <v>267</v>
      </c>
      <c r="K108" s="188" t="e">
        <f>+#REF!</f>
        <v>#REF!</v>
      </c>
      <c r="L108" s="152"/>
      <c r="M108" s="152"/>
      <c r="N108" s="152"/>
    </row>
    <row r="109" spans="1:19">
      <c r="C109" s="188" t="e">
        <f>+#REF!</f>
        <v>#REF!</v>
      </c>
      <c r="D109" s="152"/>
      <c r="E109" s="152"/>
      <c r="F109" s="152"/>
      <c r="I109" s="152"/>
      <c r="K109" s="188" t="e">
        <f>+#REF!</f>
        <v>#REF!</v>
      </c>
      <c r="L109" s="152"/>
      <c r="M109" s="152"/>
      <c r="N109" s="152"/>
    </row>
    <row r="110" spans="1:19">
      <c r="A110" s="152" t="s">
        <v>269</v>
      </c>
      <c r="C110" s="188" t="e">
        <f>+#REF!</f>
        <v>#REF!</v>
      </c>
      <c r="D110" s="152"/>
      <c r="E110" s="152"/>
      <c r="F110" s="152"/>
      <c r="I110" s="152" t="s">
        <v>269</v>
      </c>
      <c r="K110" s="188" t="e">
        <f>+#REF!</f>
        <v>#REF!</v>
      </c>
      <c r="L110" s="152"/>
      <c r="M110" s="152"/>
      <c r="N110" s="152"/>
    </row>
    <row r="111" spans="1:19">
      <c r="C111" s="190" t="e">
        <f>+#REF!</f>
        <v>#REF!</v>
      </c>
      <c r="D111" s="152"/>
      <c r="E111" s="152"/>
      <c r="F111" s="152"/>
      <c r="I111" s="152"/>
      <c r="K111" s="190" t="e">
        <f>+#REF!</f>
        <v>#REF!</v>
      </c>
      <c r="L111" s="152"/>
      <c r="M111" s="152"/>
      <c r="N111" s="152"/>
    </row>
    <row r="112" spans="1:19">
      <c r="C112" s="165" t="e">
        <f>SUM(C104:C111)</f>
        <v>#REF!</v>
      </c>
      <c r="D112" s="165" t="e">
        <f>C112-H62-H45</f>
        <v>#REF!</v>
      </c>
      <c r="E112" s="152" t="s">
        <v>290</v>
      </c>
      <c r="F112" s="152"/>
      <c r="I112" s="152"/>
      <c r="K112" s="165" t="e">
        <f>SUM(K104:K111)</f>
        <v>#REF!</v>
      </c>
      <c r="L112" s="165" t="e">
        <f>K112-403303.27-305242.68</f>
        <v>#REF!</v>
      </c>
      <c r="M112" s="152" t="s">
        <v>290</v>
      </c>
      <c r="N112" s="152"/>
    </row>
    <row r="113" spans="3:14">
      <c r="C113" s="152"/>
      <c r="D113" s="152"/>
      <c r="E113" s="152"/>
      <c r="F113" s="152"/>
      <c r="I113" s="152"/>
      <c r="K113" s="152"/>
      <c r="L113" s="152"/>
      <c r="M113" s="152"/>
      <c r="N113" s="152"/>
    </row>
    <row r="114" spans="3:14">
      <c r="C114" s="152"/>
      <c r="D114" s="152"/>
      <c r="E114" s="152"/>
      <c r="F114" s="152"/>
    </row>
    <row r="115" spans="3:14">
      <c r="C115" s="152"/>
      <c r="D115" s="152"/>
      <c r="E115" s="152"/>
      <c r="F115" s="152"/>
    </row>
    <row r="120" spans="3:14">
      <c r="C120" s="322" t="e">
        <f>+C97+C101+C112+'[41]incentivi + ms+ rar'!I20+'[41]incentivi + ms+ rar'!T38+'[41]incentivi + ms+ rar'!I50+'[41]fasce comp'!I20+'[41]accessorio '!G21+'[41]accessorio '!G34</f>
        <v>#REF!</v>
      </c>
    </row>
  </sheetData>
  <mergeCells count="9">
    <mergeCell ref="H48:H49"/>
    <mergeCell ref="K48:K49"/>
    <mergeCell ref="J1:K1"/>
    <mergeCell ref="O2:P2"/>
    <mergeCell ref="G19:H19"/>
    <mergeCell ref="J19:K19"/>
    <mergeCell ref="M19:N19"/>
    <mergeCell ref="G32:H32"/>
    <mergeCell ref="J32:K32"/>
  </mergeCells>
  <pageMargins left="0.55118110236220474" right="0.43307086614173229" top="0.74803149606299213" bottom="0.43307086614173229" header="0.31496062992125984" footer="0.31496062992125984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93"/>
  <sheetViews>
    <sheetView topLeftCell="A46" zoomScale="90" zoomScaleNormal="90" workbookViewId="0">
      <selection activeCell="D74" sqref="D74:D93"/>
    </sheetView>
  </sheetViews>
  <sheetFormatPr defaultRowHeight="12.75"/>
  <cols>
    <col min="1" max="1" width="9.140625" style="153" customWidth="1"/>
    <col min="2" max="2" width="13.28515625" style="153" customWidth="1"/>
    <col min="3" max="3" width="14.42578125" style="153" customWidth="1"/>
    <col min="4" max="4" width="12.42578125" style="152" customWidth="1"/>
    <col min="5" max="5" width="17.140625" style="153" customWidth="1"/>
    <col min="6" max="6" width="11.28515625" style="153" customWidth="1"/>
    <col min="7" max="7" width="19.85546875" style="153" customWidth="1"/>
    <col min="8" max="8" width="6.7109375" style="153" customWidth="1"/>
    <col min="9" max="9" width="19.140625" style="153" customWidth="1"/>
    <col min="10" max="10" width="11.42578125" style="153" customWidth="1"/>
    <col min="11" max="11" width="11.5703125" style="183" customWidth="1"/>
    <col min="12" max="12" width="14.28515625" style="233" hidden="1" customWidth="1"/>
    <col min="13" max="16" width="12.5703125" style="153" hidden="1" customWidth="1"/>
    <col min="17" max="17" width="12.42578125" style="153" hidden="1" customWidth="1"/>
    <col min="18" max="18" width="11.42578125" style="153" hidden="1" customWidth="1"/>
    <col min="19" max="19" width="12.85546875" style="170" customWidth="1"/>
    <col min="20" max="20" width="12.85546875" style="153" customWidth="1"/>
    <col min="21" max="21" width="15.5703125" style="152" customWidth="1"/>
    <col min="22" max="22" width="13.42578125" style="153" customWidth="1"/>
    <col min="23" max="23" width="12.85546875" style="153" customWidth="1"/>
    <col min="24" max="24" width="9.85546875" style="153" bestFit="1" customWidth="1"/>
    <col min="25" max="25" width="11.85546875" style="153" customWidth="1"/>
    <col min="26" max="26" width="12.85546875" style="153" customWidth="1"/>
    <col min="27" max="264" width="9.140625" style="153"/>
    <col min="265" max="265" width="9.140625" style="153" customWidth="1"/>
    <col min="266" max="266" width="13.28515625" style="153" customWidth="1"/>
    <col min="267" max="267" width="14.42578125" style="153" customWidth="1"/>
    <col min="268" max="268" width="7.5703125" style="153" customWidth="1"/>
    <col min="269" max="269" width="17.140625" style="153" customWidth="1"/>
    <col min="270" max="270" width="6.85546875" style="153" customWidth="1"/>
    <col min="271" max="271" width="19.140625" style="153" customWidth="1"/>
    <col min="272" max="272" width="14.28515625" style="153" customWidth="1"/>
    <col min="273" max="273" width="12.5703125" style="153" customWidth="1"/>
    <col min="274" max="274" width="7.140625" style="153" customWidth="1"/>
    <col min="275" max="275" width="9.140625" style="153"/>
    <col min="276" max="276" width="7.85546875" style="153" customWidth="1"/>
    <col min="277" max="277" width="15.5703125" style="153" customWidth="1"/>
    <col min="278" max="278" width="11" style="153" customWidth="1"/>
    <col min="279" max="520" width="9.140625" style="153"/>
    <col min="521" max="521" width="9.140625" style="153" customWidth="1"/>
    <col min="522" max="522" width="13.28515625" style="153" customWidth="1"/>
    <col min="523" max="523" width="14.42578125" style="153" customWidth="1"/>
    <col min="524" max="524" width="7.5703125" style="153" customWidth="1"/>
    <col min="525" max="525" width="17.140625" style="153" customWidth="1"/>
    <col min="526" max="526" width="6.85546875" style="153" customWidth="1"/>
    <col min="527" max="527" width="19.140625" style="153" customWidth="1"/>
    <col min="528" max="528" width="14.28515625" style="153" customWidth="1"/>
    <col min="529" max="529" width="12.5703125" style="153" customWidth="1"/>
    <col min="530" max="530" width="7.140625" style="153" customWidth="1"/>
    <col min="531" max="531" width="9.140625" style="153"/>
    <col min="532" max="532" width="7.85546875" style="153" customWidth="1"/>
    <col min="533" max="533" width="15.5703125" style="153" customWidth="1"/>
    <col min="534" max="534" width="11" style="153" customWidth="1"/>
    <col min="535" max="776" width="9.140625" style="153"/>
    <col min="777" max="777" width="9.140625" style="153" customWidth="1"/>
    <col min="778" max="778" width="13.28515625" style="153" customWidth="1"/>
    <col min="779" max="779" width="14.42578125" style="153" customWidth="1"/>
    <col min="780" max="780" width="7.5703125" style="153" customWidth="1"/>
    <col min="781" max="781" width="17.140625" style="153" customWidth="1"/>
    <col min="782" max="782" width="6.85546875" style="153" customWidth="1"/>
    <col min="783" max="783" width="19.140625" style="153" customWidth="1"/>
    <col min="784" max="784" width="14.28515625" style="153" customWidth="1"/>
    <col min="785" max="785" width="12.5703125" style="153" customWidth="1"/>
    <col min="786" max="786" width="7.140625" style="153" customWidth="1"/>
    <col min="787" max="787" width="9.140625" style="153"/>
    <col min="788" max="788" width="7.85546875" style="153" customWidth="1"/>
    <col min="789" max="789" width="15.5703125" style="153" customWidth="1"/>
    <col min="790" max="790" width="11" style="153" customWidth="1"/>
    <col min="791" max="1032" width="9.140625" style="153"/>
    <col min="1033" max="1033" width="9.140625" style="153" customWidth="1"/>
    <col min="1034" max="1034" width="13.28515625" style="153" customWidth="1"/>
    <col min="1035" max="1035" width="14.42578125" style="153" customWidth="1"/>
    <col min="1036" max="1036" width="7.5703125" style="153" customWidth="1"/>
    <col min="1037" max="1037" width="17.140625" style="153" customWidth="1"/>
    <col min="1038" max="1038" width="6.85546875" style="153" customWidth="1"/>
    <col min="1039" max="1039" width="19.140625" style="153" customWidth="1"/>
    <col min="1040" max="1040" width="14.28515625" style="153" customWidth="1"/>
    <col min="1041" max="1041" width="12.5703125" style="153" customWidth="1"/>
    <col min="1042" max="1042" width="7.140625" style="153" customWidth="1"/>
    <col min="1043" max="1043" width="9.140625" style="153"/>
    <col min="1044" max="1044" width="7.85546875" style="153" customWidth="1"/>
    <col min="1045" max="1045" width="15.5703125" style="153" customWidth="1"/>
    <col min="1046" max="1046" width="11" style="153" customWidth="1"/>
    <col min="1047" max="1288" width="9.140625" style="153"/>
    <col min="1289" max="1289" width="9.140625" style="153" customWidth="1"/>
    <col min="1290" max="1290" width="13.28515625" style="153" customWidth="1"/>
    <col min="1291" max="1291" width="14.42578125" style="153" customWidth="1"/>
    <col min="1292" max="1292" width="7.5703125" style="153" customWidth="1"/>
    <col min="1293" max="1293" width="17.140625" style="153" customWidth="1"/>
    <col min="1294" max="1294" width="6.85546875" style="153" customWidth="1"/>
    <col min="1295" max="1295" width="19.140625" style="153" customWidth="1"/>
    <col min="1296" max="1296" width="14.28515625" style="153" customWidth="1"/>
    <col min="1297" max="1297" width="12.5703125" style="153" customWidth="1"/>
    <col min="1298" max="1298" width="7.140625" style="153" customWidth="1"/>
    <col min="1299" max="1299" width="9.140625" style="153"/>
    <col min="1300" max="1300" width="7.85546875" style="153" customWidth="1"/>
    <col min="1301" max="1301" width="15.5703125" style="153" customWidth="1"/>
    <col min="1302" max="1302" width="11" style="153" customWidth="1"/>
    <col min="1303" max="1544" width="9.140625" style="153"/>
    <col min="1545" max="1545" width="9.140625" style="153" customWidth="1"/>
    <col min="1546" max="1546" width="13.28515625" style="153" customWidth="1"/>
    <col min="1547" max="1547" width="14.42578125" style="153" customWidth="1"/>
    <col min="1548" max="1548" width="7.5703125" style="153" customWidth="1"/>
    <col min="1549" max="1549" width="17.140625" style="153" customWidth="1"/>
    <col min="1550" max="1550" width="6.85546875" style="153" customWidth="1"/>
    <col min="1551" max="1551" width="19.140625" style="153" customWidth="1"/>
    <col min="1552" max="1552" width="14.28515625" style="153" customWidth="1"/>
    <col min="1553" max="1553" width="12.5703125" style="153" customWidth="1"/>
    <col min="1554" max="1554" width="7.140625" style="153" customWidth="1"/>
    <col min="1555" max="1555" width="9.140625" style="153"/>
    <col min="1556" max="1556" width="7.85546875" style="153" customWidth="1"/>
    <col min="1557" max="1557" width="15.5703125" style="153" customWidth="1"/>
    <col min="1558" max="1558" width="11" style="153" customWidth="1"/>
    <col min="1559" max="1800" width="9.140625" style="153"/>
    <col min="1801" max="1801" width="9.140625" style="153" customWidth="1"/>
    <col min="1802" max="1802" width="13.28515625" style="153" customWidth="1"/>
    <col min="1803" max="1803" width="14.42578125" style="153" customWidth="1"/>
    <col min="1804" max="1804" width="7.5703125" style="153" customWidth="1"/>
    <col min="1805" max="1805" width="17.140625" style="153" customWidth="1"/>
    <col min="1806" max="1806" width="6.85546875" style="153" customWidth="1"/>
    <col min="1807" max="1807" width="19.140625" style="153" customWidth="1"/>
    <col min="1808" max="1808" width="14.28515625" style="153" customWidth="1"/>
    <col min="1809" max="1809" width="12.5703125" style="153" customWidth="1"/>
    <col min="1810" max="1810" width="7.140625" style="153" customWidth="1"/>
    <col min="1811" max="1811" width="9.140625" style="153"/>
    <col min="1812" max="1812" width="7.85546875" style="153" customWidth="1"/>
    <col min="1813" max="1813" width="15.5703125" style="153" customWidth="1"/>
    <col min="1814" max="1814" width="11" style="153" customWidth="1"/>
    <col min="1815" max="2056" width="9.140625" style="153"/>
    <col min="2057" max="2057" width="9.140625" style="153" customWidth="1"/>
    <col min="2058" max="2058" width="13.28515625" style="153" customWidth="1"/>
    <col min="2059" max="2059" width="14.42578125" style="153" customWidth="1"/>
    <col min="2060" max="2060" width="7.5703125" style="153" customWidth="1"/>
    <col min="2061" max="2061" width="17.140625" style="153" customWidth="1"/>
    <col min="2062" max="2062" width="6.85546875" style="153" customWidth="1"/>
    <col min="2063" max="2063" width="19.140625" style="153" customWidth="1"/>
    <col min="2064" max="2064" width="14.28515625" style="153" customWidth="1"/>
    <col min="2065" max="2065" width="12.5703125" style="153" customWidth="1"/>
    <col min="2066" max="2066" width="7.140625" style="153" customWidth="1"/>
    <col min="2067" max="2067" width="9.140625" style="153"/>
    <col min="2068" max="2068" width="7.85546875" style="153" customWidth="1"/>
    <col min="2069" max="2069" width="15.5703125" style="153" customWidth="1"/>
    <col min="2070" max="2070" width="11" style="153" customWidth="1"/>
    <col min="2071" max="2312" width="9.140625" style="153"/>
    <col min="2313" max="2313" width="9.140625" style="153" customWidth="1"/>
    <col min="2314" max="2314" width="13.28515625" style="153" customWidth="1"/>
    <col min="2315" max="2315" width="14.42578125" style="153" customWidth="1"/>
    <col min="2316" max="2316" width="7.5703125" style="153" customWidth="1"/>
    <col min="2317" max="2317" width="17.140625" style="153" customWidth="1"/>
    <col min="2318" max="2318" width="6.85546875" style="153" customWidth="1"/>
    <col min="2319" max="2319" width="19.140625" style="153" customWidth="1"/>
    <col min="2320" max="2320" width="14.28515625" style="153" customWidth="1"/>
    <col min="2321" max="2321" width="12.5703125" style="153" customWidth="1"/>
    <col min="2322" max="2322" width="7.140625" style="153" customWidth="1"/>
    <col min="2323" max="2323" width="9.140625" style="153"/>
    <col min="2324" max="2324" width="7.85546875" style="153" customWidth="1"/>
    <col min="2325" max="2325" width="15.5703125" style="153" customWidth="1"/>
    <col min="2326" max="2326" width="11" style="153" customWidth="1"/>
    <col min="2327" max="2568" width="9.140625" style="153"/>
    <col min="2569" max="2569" width="9.140625" style="153" customWidth="1"/>
    <col min="2570" max="2570" width="13.28515625" style="153" customWidth="1"/>
    <col min="2571" max="2571" width="14.42578125" style="153" customWidth="1"/>
    <col min="2572" max="2572" width="7.5703125" style="153" customWidth="1"/>
    <col min="2573" max="2573" width="17.140625" style="153" customWidth="1"/>
    <col min="2574" max="2574" width="6.85546875" style="153" customWidth="1"/>
    <col min="2575" max="2575" width="19.140625" style="153" customWidth="1"/>
    <col min="2576" max="2576" width="14.28515625" style="153" customWidth="1"/>
    <col min="2577" max="2577" width="12.5703125" style="153" customWidth="1"/>
    <col min="2578" max="2578" width="7.140625" style="153" customWidth="1"/>
    <col min="2579" max="2579" width="9.140625" style="153"/>
    <col min="2580" max="2580" width="7.85546875" style="153" customWidth="1"/>
    <col min="2581" max="2581" width="15.5703125" style="153" customWidth="1"/>
    <col min="2582" max="2582" width="11" style="153" customWidth="1"/>
    <col min="2583" max="2824" width="9.140625" style="153"/>
    <col min="2825" max="2825" width="9.140625" style="153" customWidth="1"/>
    <col min="2826" max="2826" width="13.28515625" style="153" customWidth="1"/>
    <col min="2827" max="2827" width="14.42578125" style="153" customWidth="1"/>
    <col min="2828" max="2828" width="7.5703125" style="153" customWidth="1"/>
    <col min="2829" max="2829" width="17.140625" style="153" customWidth="1"/>
    <col min="2830" max="2830" width="6.85546875" style="153" customWidth="1"/>
    <col min="2831" max="2831" width="19.140625" style="153" customWidth="1"/>
    <col min="2832" max="2832" width="14.28515625" style="153" customWidth="1"/>
    <col min="2833" max="2833" width="12.5703125" style="153" customWidth="1"/>
    <col min="2834" max="2834" width="7.140625" style="153" customWidth="1"/>
    <col min="2835" max="2835" width="9.140625" style="153"/>
    <col min="2836" max="2836" width="7.85546875" style="153" customWidth="1"/>
    <col min="2837" max="2837" width="15.5703125" style="153" customWidth="1"/>
    <col min="2838" max="2838" width="11" style="153" customWidth="1"/>
    <col min="2839" max="3080" width="9.140625" style="153"/>
    <col min="3081" max="3081" width="9.140625" style="153" customWidth="1"/>
    <col min="3082" max="3082" width="13.28515625" style="153" customWidth="1"/>
    <col min="3083" max="3083" width="14.42578125" style="153" customWidth="1"/>
    <col min="3084" max="3084" width="7.5703125" style="153" customWidth="1"/>
    <col min="3085" max="3085" width="17.140625" style="153" customWidth="1"/>
    <col min="3086" max="3086" width="6.85546875" style="153" customWidth="1"/>
    <col min="3087" max="3087" width="19.140625" style="153" customWidth="1"/>
    <col min="3088" max="3088" width="14.28515625" style="153" customWidth="1"/>
    <col min="3089" max="3089" width="12.5703125" style="153" customWidth="1"/>
    <col min="3090" max="3090" width="7.140625" style="153" customWidth="1"/>
    <col min="3091" max="3091" width="9.140625" style="153"/>
    <col min="3092" max="3092" width="7.85546875" style="153" customWidth="1"/>
    <col min="3093" max="3093" width="15.5703125" style="153" customWidth="1"/>
    <col min="3094" max="3094" width="11" style="153" customWidth="1"/>
    <col min="3095" max="3336" width="9.140625" style="153"/>
    <col min="3337" max="3337" width="9.140625" style="153" customWidth="1"/>
    <col min="3338" max="3338" width="13.28515625" style="153" customWidth="1"/>
    <col min="3339" max="3339" width="14.42578125" style="153" customWidth="1"/>
    <col min="3340" max="3340" width="7.5703125" style="153" customWidth="1"/>
    <col min="3341" max="3341" width="17.140625" style="153" customWidth="1"/>
    <col min="3342" max="3342" width="6.85546875" style="153" customWidth="1"/>
    <col min="3343" max="3343" width="19.140625" style="153" customWidth="1"/>
    <col min="3344" max="3344" width="14.28515625" style="153" customWidth="1"/>
    <col min="3345" max="3345" width="12.5703125" style="153" customWidth="1"/>
    <col min="3346" max="3346" width="7.140625" style="153" customWidth="1"/>
    <col min="3347" max="3347" width="9.140625" style="153"/>
    <col min="3348" max="3348" width="7.85546875" style="153" customWidth="1"/>
    <col min="3349" max="3349" width="15.5703125" style="153" customWidth="1"/>
    <col min="3350" max="3350" width="11" style="153" customWidth="1"/>
    <col min="3351" max="3592" width="9.140625" style="153"/>
    <col min="3593" max="3593" width="9.140625" style="153" customWidth="1"/>
    <col min="3594" max="3594" width="13.28515625" style="153" customWidth="1"/>
    <col min="3595" max="3595" width="14.42578125" style="153" customWidth="1"/>
    <col min="3596" max="3596" width="7.5703125" style="153" customWidth="1"/>
    <col min="3597" max="3597" width="17.140625" style="153" customWidth="1"/>
    <col min="3598" max="3598" width="6.85546875" style="153" customWidth="1"/>
    <col min="3599" max="3599" width="19.140625" style="153" customWidth="1"/>
    <col min="3600" max="3600" width="14.28515625" style="153" customWidth="1"/>
    <col min="3601" max="3601" width="12.5703125" style="153" customWidth="1"/>
    <col min="3602" max="3602" width="7.140625" style="153" customWidth="1"/>
    <col min="3603" max="3603" width="9.140625" style="153"/>
    <col min="3604" max="3604" width="7.85546875" style="153" customWidth="1"/>
    <col min="3605" max="3605" width="15.5703125" style="153" customWidth="1"/>
    <col min="3606" max="3606" width="11" style="153" customWidth="1"/>
    <col min="3607" max="3848" width="9.140625" style="153"/>
    <col min="3849" max="3849" width="9.140625" style="153" customWidth="1"/>
    <col min="3850" max="3850" width="13.28515625" style="153" customWidth="1"/>
    <col min="3851" max="3851" width="14.42578125" style="153" customWidth="1"/>
    <col min="3852" max="3852" width="7.5703125" style="153" customWidth="1"/>
    <col min="3853" max="3853" width="17.140625" style="153" customWidth="1"/>
    <col min="3854" max="3854" width="6.85546875" style="153" customWidth="1"/>
    <col min="3855" max="3855" width="19.140625" style="153" customWidth="1"/>
    <col min="3856" max="3856" width="14.28515625" style="153" customWidth="1"/>
    <col min="3857" max="3857" width="12.5703125" style="153" customWidth="1"/>
    <col min="3858" max="3858" width="7.140625" style="153" customWidth="1"/>
    <col min="3859" max="3859" width="9.140625" style="153"/>
    <col min="3860" max="3860" width="7.85546875" style="153" customWidth="1"/>
    <col min="3861" max="3861" width="15.5703125" style="153" customWidth="1"/>
    <col min="3862" max="3862" width="11" style="153" customWidth="1"/>
    <col min="3863" max="4104" width="9.140625" style="153"/>
    <col min="4105" max="4105" width="9.140625" style="153" customWidth="1"/>
    <col min="4106" max="4106" width="13.28515625" style="153" customWidth="1"/>
    <col min="4107" max="4107" width="14.42578125" style="153" customWidth="1"/>
    <col min="4108" max="4108" width="7.5703125" style="153" customWidth="1"/>
    <col min="4109" max="4109" width="17.140625" style="153" customWidth="1"/>
    <col min="4110" max="4110" width="6.85546875" style="153" customWidth="1"/>
    <col min="4111" max="4111" width="19.140625" style="153" customWidth="1"/>
    <col min="4112" max="4112" width="14.28515625" style="153" customWidth="1"/>
    <col min="4113" max="4113" width="12.5703125" style="153" customWidth="1"/>
    <col min="4114" max="4114" width="7.140625" style="153" customWidth="1"/>
    <col min="4115" max="4115" width="9.140625" style="153"/>
    <col min="4116" max="4116" width="7.85546875" style="153" customWidth="1"/>
    <col min="4117" max="4117" width="15.5703125" style="153" customWidth="1"/>
    <col min="4118" max="4118" width="11" style="153" customWidth="1"/>
    <col min="4119" max="4360" width="9.140625" style="153"/>
    <col min="4361" max="4361" width="9.140625" style="153" customWidth="1"/>
    <col min="4362" max="4362" width="13.28515625" style="153" customWidth="1"/>
    <col min="4363" max="4363" width="14.42578125" style="153" customWidth="1"/>
    <col min="4364" max="4364" width="7.5703125" style="153" customWidth="1"/>
    <col min="4365" max="4365" width="17.140625" style="153" customWidth="1"/>
    <col min="4366" max="4366" width="6.85546875" style="153" customWidth="1"/>
    <col min="4367" max="4367" width="19.140625" style="153" customWidth="1"/>
    <col min="4368" max="4368" width="14.28515625" style="153" customWidth="1"/>
    <col min="4369" max="4369" width="12.5703125" style="153" customWidth="1"/>
    <col min="4370" max="4370" width="7.140625" style="153" customWidth="1"/>
    <col min="4371" max="4371" width="9.140625" style="153"/>
    <col min="4372" max="4372" width="7.85546875" style="153" customWidth="1"/>
    <col min="4373" max="4373" width="15.5703125" style="153" customWidth="1"/>
    <col min="4374" max="4374" width="11" style="153" customWidth="1"/>
    <col min="4375" max="4616" width="9.140625" style="153"/>
    <col min="4617" max="4617" width="9.140625" style="153" customWidth="1"/>
    <col min="4618" max="4618" width="13.28515625" style="153" customWidth="1"/>
    <col min="4619" max="4619" width="14.42578125" style="153" customWidth="1"/>
    <col min="4620" max="4620" width="7.5703125" style="153" customWidth="1"/>
    <col min="4621" max="4621" width="17.140625" style="153" customWidth="1"/>
    <col min="4622" max="4622" width="6.85546875" style="153" customWidth="1"/>
    <col min="4623" max="4623" width="19.140625" style="153" customWidth="1"/>
    <col min="4624" max="4624" width="14.28515625" style="153" customWidth="1"/>
    <col min="4625" max="4625" width="12.5703125" style="153" customWidth="1"/>
    <col min="4626" max="4626" width="7.140625" style="153" customWidth="1"/>
    <col min="4627" max="4627" width="9.140625" style="153"/>
    <col min="4628" max="4628" width="7.85546875" style="153" customWidth="1"/>
    <col min="4629" max="4629" width="15.5703125" style="153" customWidth="1"/>
    <col min="4630" max="4630" width="11" style="153" customWidth="1"/>
    <col min="4631" max="4872" width="9.140625" style="153"/>
    <col min="4873" max="4873" width="9.140625" style="153" customWidth="1"/>
    <col min="4874" max="4874" width="13.28515625" style="153" customWidth="1"/>
    <col min="4875" max="4875" width="14.42578125" style="153" customWidth="1"/>
    <col min="4876" max="4876" width="7.5703125" style="153" customWidth="1"/>
    <col min="4877" max="4877" width="17.140625" style="153" customWidth="1"/>
    <col min="4878" max="4878" width="6.85546875" style="153" customWidth="1"/>
    <col min="4879" max="4879" width="19.140625" style="153" customWidth="1"/>
    <col min="4880" max="4880" width="14.28515625" style="153" customWidth="1"/>
    <col min="4881" max="4881" width="12.5703125" style="153" customWidth="1"/>
    <col min="4882" max="4882" width="7.140625" style="153" customWidth="1"/>
    <col min="4883" max="4883" width="9.140625" style="153"/>
    <col min="4884" max="4884" width="7.85546875" style="153" customWidth="1"/>
    <col min="4885" max="4885" width="15.5703125" style="153" customWidth="1"/>
    <col min="4886" max="4886" width="11" style="153" customWidth="1"/>
    <col min="4887" max="5128" width="9.140625" style="153"/>
    <col min="5129" max="5129" width="9.140625" style="153" customWidth="1"/>
    <col min="5130" max="5130" width="13.28515625" style="153" customWidth="1"/>
    <col min="5131" max="5131" width="14.42578125" style="153" customWidth="1"/>
    <col min="5132" max="5132" width="7.5703125" style="153" customWidth="1"/>
    <col min="5133" max="5133" width="17.140625" style="153" customWidth="1"/>
    <col min="5134" max="5134" width="6.85546875" style="153" customWidth="1"/>
    <col min="5135" max="5135" width="19.140625" style="153" customWidth="1"/>
    <col min="5136" max="5136" width="14.28515625" style="153" customWidth="1"/>
    <col min="5137" max="5137" width="12.5703125" style="153" customWidth="1"/>
    <col min="5138" max="5138" width="7.140625" style="153" customWidth="1"/>
    <col min="5139" max="5139" width="9.140625" style="153"/>
    <col min="5140" max="5140" width="7.85546875" style="153" customWidth="1"/>
    <col min="5141" max="5141" width="15.5703125" style="153" customWidth="1"/>
    <col min="5142" max="5142" width="11" style="153" customWidth="1"/>
    <col min="5143" max="5384" width="9.140625" style="153"/>
    <col min="5385" max="5385" width="9.140625" style="153" customWidth="1"/>
    <col min="5386" max="5386" width="13.28515625" style="153" customWidth="1"/>
    <col min="5387" max="5387" width="14.42578125" style="153" customWidth="1"/>
    <col min="5388" max="5388" width="7.5703125" style="153" customWidth="1"/>
    <col min="5389" max="5389" width="17.140625" style="153" customWidth="1"/>
    <col min="5390" max="5390" width="6.85546875" style="153" customWidth="1"/>
    <col min="5391" max="5391" width="19.140625" style="153" customWidth="1"/>
    <col min="5392" max="5392" width="14.28515625" style="153" customWidth="1"/>
    <col min="5393" max="5393" width="12.5703125" style="153" customWidth="1"/>
    <col min="5394" max="5394" width="7.140625" style="153" customWidth="1"/>
    <col min="5395" max="5395" width="9.140625" style="153"/>
    <col min="5396" max="5396" width="7.85546875" style="153" customWidth="1"/>
    <col min="5397" max="5397" width="15.5703125" style="153" customWidth="1"/>
    <col min="5398" max="5398" width="11" style="153" customWidth="1"/>
    <col min="5399" max="5640" width="9.140625" style="153"/>
    <col min="5641" max="5641" width="9.140625" style="153" customWidth="1"/>
    <col min="5642" max="5642" width="13.28515625" style="153" customWidth="1"/>
    <col min="5643" max="5643" width="14.42578125" style="153" customWidth="1"/>
    <col min="5644" max="5644" width="7.5703125" style="153" customWidth="1"/>
    <col min="5645" max="5645" width="17.140625" style="153" customWidth="1"/>
    <col min="5646" max="5646" width="6.85546875" style="153" customWidth="1"/>
    <col min="5647" max="5647" width="19.140625" style="153" customWidth="1"/>
    <col min="5648" max="5648" width="14.28515625" style="153" customWidth="1"/>
    <col min="5649" max="5649" width="12.5703125" style="153" customWidth="1"/>
    <col min="5650" max="5650" width="7.140625" style="153" customWidth="1"/>
    <col min="5651" max="5651" width="9.140625" style="153"/>
    <col min="5652" max="5652" width="7.85546875" style="153" customWidth="1"/>
    <col min="5653" max="5653" width="15.5703125" style="153" customWidth="1"/>
    <col min="5654" max="5654" width="11" style="153" customWidth="1"/>
    <col min="5655" max="5896" width="9.140625" style="153"/>
    <col min="5897" max="5897" width="9.140625" style="153" customWidth="1"/>
    <col min="5898" max="5898" width="13.28515625" style="153" customWidth="1"/>
    <col min="5899" max="5899" width="14.42578125" style="153" customWidth="1"/>
    <col min="5900" max="5900" width="7.5703125" style="153" customWidth="1"/>
    <col min="5901" max="5901" width="17.140625" style="153" customWidth="1"/>
    <col min="5902" max="5902" width="6.85546875" style="153" customWidth="1"/>
    <col min="5903" max="5903" width="19.140625" style="153" customWidth="1"/>
    <col min="5904" max="5904" width="14.28515625" style="153" customWidth="1"/>
    <col min="5905" max="5905" width="12.5703125" style="153" customWidth="1"/>
    <col min="5906" max="5906" width="7.140625" style="153" customWidth="1"/>
    <col min="5907" max="5907" width="9.140625" style="153"/>
    <col min="5908" max="5908" width="7.85546875" style="153" customWidth="1"/>
    <col min="5909" max="5909" width="15.5703125" style="153" customWidth="1"/>
    <col min="5910" max="5910" width="11" style="153" customWidth="1"/>
    <col min="5911" max="6152" width="9.140625" style="153"/>
    <col min="6153" max="6153" width="9.140625" style="153" customWidth="1"/>
    <col min="6154" max="6154" width="13.28515625" style="153" customWidth="1"/>
    <col min="6155" max="6155" width="14.42578125" style="153" customWidth="1"/>
    <col min="6156" max="6156" width="7.5703125" style="153" customWidth="1"/>
    <col min="6157" max="6157" width="17.140625" style="153" customWidth="1"/>
    <col min="6158" max="6158" width="6.85546875" style="153" customWidth="1"/>
    <col min="6159" max="6159" width="19.140625" style="153" customWidth="1"/>
    <col min="6160" max="6160" width="14.28515625" style="153" customWidth="1"/>
    <col min="6161" max="6161" width="12.5703125" style="153" customWidth="1"/>
    <col min="6162" max="6162" width="7.140625" style="153" customWidth="1"/>
    <col min="6163" max="6163" width="9.140625" style="153"/>
    <col min="6164" max="6164" width="7.85546875" style="153" customWidth="1"/>
    <col min="6165" max="6165" width="15.5703125" style="153" customWidth="1"/>
    <col min="6166" max="6166" width="11" style="153" customWidth="1"/>
    <col min="6167" max="6408" width="9.140625" style="153"/>
    <col min="6409" max="6409" width="9.140625" style="153" customWidth="1"/>
    <col min="6410" max="6410" width="13.28515625" style="153" customWidth="1"/>
    <col min="6411" max="6411" width="14.42578125" style="153" customWidth="1"/>
    <col min="6412" max="6412" width="7.5703125" style="153" customWidth="1"/>
    <col min="6413" max="6413" width="17.140625" style="153" customWidth="1"/>
    <col min="6414" max="6414" width="6.85546875" style="153" customWidth="1"/>
    <col min="6415" max="6415" width="19.140625" style="153" customWidth="1"/>
    <col min="6416" max="6416" width="14.28515625" style="153" customWidth="1"/>
    <col min="6417" max="6417" width="12.5703125" style="153" customWidth="1"/>
    <col min="6418" max="6418" width="7.140625" style="153" customWidth="1"/>
    <col min="6419" max="6419" width="9.140625" style="153"/>
    <col min="6420" max="6420" width="7.85546875" style="153" customWidth="1"/>
    <col min="6421" max="6421" width="15.5703125" style="153" customWidth="1"/>
    <col min="6422" max="6422" width="11" style="153" customWidth="1"/>
    <col min="6423" max="6664" width="9.140625" style="153"/>
    <col min="6665" max="6665" width="9.140625" style="153" customWidth="1"/>
    <col min="6666" max="6666" width="13.28515625" style="153" customWidth="1"/>
    <col min="6667" max="6667" width="14.42578125" style="153" customWidth="1"/>
    <col min="6668" max="6668" width="7.5703125" style="153" customWidth="1"/>
    <col min="6669" max="6669" width="17.140625" style="153" customWidth="1"/>
    <col min="6670" max="6670" width="6.85546875" style="153" customWidth="1"/>
    <col min="6671" max="6671" width="19.140625" style="153" customWidth="1"/>
    <col min="6672" max="6672" width="14.28515625" style="153" customWidth="1"/>
    <col min="6673" max="6673" width="12.5703125" style="153" customWidth="1"/>
    <col min="6674" max="6674" width="7.140625" style="153" customWidth="1"/>
    <col min="6675" max="6675" width="9.140625" style="153"/>
    <col min="6676" max="6676" width="7.85546875" style="153" customWidth="1"/>
    <col min="6677" max="6677" width="15.5703125" style="153" customWidth="1"/>
    <col min="6678" max="6678" width="11" style="153" customWidth="1"/>
    <col min="6679" max="6920" width="9.140625" style="153"/>
    <col min="6921" max="6921" width="9.140625" style="153" customWidth="1"/>
    <col min="6922" max="6922" width="13.28515625" style="153" customWidth="1"/>
    <col min="6923" max="6923" width="14.42578125" style="153" customWidth="1"/>
    <col min="6924" max="6924" width="7.5703125" style="153" customWidth="1"/>
    <col min="6925" max="6925" width="17.140625" style="153" customWidth="1"/>
    <col min="6926" max="6926" width="6.85546875" style="153" customWidth="1"/>
    <col min="6927" max="6927" width="19.140625" style="153" customWidth="1"/>
    <col min="6928" max="6928" width="14.28515625" style="153" customWidth="1"/>
    <col min="6929" max="6929" width="12.5703125" style="153" customWidth="1"/>
    <col min="6930" max="6930" width="7.140625" style="153" customWidth="1"/>
    <col min="6931" max="6931" width="9.140625" style="153"/>
    <col min="6932" max="6932" width="7.85546875" style="153" customWidth="1"/>
    <col min="6933" max="6933" width="15.5703125" style="153" customWidth="1"/>
    <col min="6934" max="6934" width="11" style="153" customWidth="1"/>
    <col min="6935" max="7176" width="9.140625" style="153"/>
    <col min="7177" max="7177" width="9.140625" style="153" customWidth="1"/>
    <col min="7178" max="7178" width="13.28515625" style="153" customWidth="1"/>
    <col min="7179" max="7179" width="14.42578125" style="153" customWidth="1"/>
    <col min="7180" max="7180" width="7.5703125" style="153" customWidth="1"/>
    <col min="7181" max="7181" width="17.140625" style="153" customWidth="1"/>
    <col min="7182" max="7182" width="6.85546875" style="153" customWidth="1"/>
    <col min="7183" max="7183" width="19.140625" style="153" customWidth="1"/>
    <col min="7184" max="7184" width="14.28515625" style="153" customWidth="1"/>
    <col min="7185" max="7185" width="12.5703125" style="153" customWidth="1"/>
    <col min="7186" max="7186" width="7.140625" style="153" customWidth="1"/>
    <col min="7187" max="7187" width="9.140625" style="153"/>
    <col min="7188" max="7188" width="7.85546875" style="153" customWidth="1"/>
    <col min="7189" max="7189" width="15.5703125" style="153" customWidth="1"/>
    <col min="7190" max="7190" width="11" style="153" customWidth="1"/>
    <col min="7191" max="7432" width="9.140625" style="153"/>
    <col min="7433" max="7433" width="9.140625" style="153" customWidth="1"/>
    <col min="7434" max="7434" width="13.28515625" style="153" customWidth="1"/>
    <col min="7435" max="7435" width="14.42578125" style="153" customWidth="1"/>
    <col min="7436" max="7436" width="7.5703125" style="153" customWidth="1"/>
    <col min="7437" max="7437" width="17.140625" style="153" customWidth="1"/>
    <col min="7438" max="7438" width="6.85546875" style="153" customWidth="1"/>
    <col min="7439" max="7439" width="19.140625" style="153" customWidth="1"/>
    <col min="7440" max="7440" width="14.28515625" style="153" customWidth="1"/>
    <col min="7441" max="7441" width="12.5703125" style="153" customWidth="1"/>
    <col min="7442" max="7442" width="7.140625" style="153" customWidth="1"/>
    <col min="7443" max="7443" width="9.140625" style="153"/>
    <col min="7444" max="7444" width="7.85546875" style="153" customWidth="1"/>
    <col min="7445" max="7445" width="15.5703125" style="153" customWidth="1"/>
    <col min="7446" max="7446" width="11" style="153" customWidth="1"/>
    <col min="7447" max="7688" width="9.140625" style="153"/>
    <col min="7689" max="7689" width="9.140625" style="153" customWidth="1"/>
    <col min="7690" max="7690" width="13.28515625" style="153" customWidth="1"/>
    <col min="7691" max="7691" width="14.42578125" style="153" customWidth="1"/>
    <col min="7692" max="7692" width="7.5703125" style="153" customWidth="1"/>
    <col min="7693" max="7693" width="17.140625" style="153" customWidth="1"/>
    <col min="7694" max="7694" width="6.85546875" style="153" customWidth="1"/>
    <col min="7695" max="7695" width="19.140625" style="153" customWidth="1"/>
    <col min="7696" max="7696" width="14.28515625" style="153" customWidth="1"/>
    <col min="7697" max="7697" width="12.5703125" style="153" customWidth="1"/>
    <col min="7698" max="7698" width="7.140625" style="153" customWidth="1"/>
    <col min="7699" max="7699" width="9.140625" style="153"/>
    <col min="7700" max="7700" width="7.85546875" style="153" customWidth="1"/>
    <col min="7701" max="7701" width="15.5703125" style="153" customWidth="1"/>
    <col min="7702" max="7702" width="11" style="153" customWidth="1"/>
    <col min="7703" max="7944" width="9.140625" style="153"/>
    <col min="7945" max="7945" width="9.140625" style="153" customWidth="1"/>
    <col min="7946" max="7946" width="13.28515625" style="153" customWidth="1"/>
    <col min="7947" max="7947" width="14.42578125" style="153" customWidth="1"/>
    <col min="7948" max="7948" width="7.5703125" style="153" customWidth="1"/>
    <col min="7949" max="7949" width="17.140625" style="153" customWidth="1"/>
    <col min="7950" max="7950" width="6.85546875" style="153" customWidth="1"/>
    <col min="7951" max="7951" width="19.140625" style="153" customWidth="1"/>
    <col min="7952" max="7952" width="14.28515625" style="153" customWidth="1"/>
    <col min="7953" max="7953" width="12.5703125" style="153" customWidth="1"/>
    <col min="7954" max="7954" width="7.140625" style="153" customWidth="1"/>
    <col min="7955" max="7955" width="9.140625" style="153"/>
    <col min="7956" max="7956" width="7.85546875" style="153" customWidth="1"/>
    <col min="7957" max="7957" width="15.5703125" style="153" customWidth="1"/>
    <col min="7958" max="7958" width="11" style="153" customWidth="1"/>
    <col min="7959" max="8200" width="9.140625" style="153"/>
    <col min="8201" max="8201" width="9.140625" style="153" customWidth="1"/>
    <col min="8202" max="8202" width="13.28515625" style="153" customWidth="1"/>
    <col min="8203" max="8203" width="14.42578125" style="153" customWidth="1"/>
    <col min="8204" max="8204" width="7.5703125" style="153" customWidth="1"/>
    <col min="8205" max="8205" width="17.140625" style="153" customWidth="1"/>
    <col min="8206" max="8206" width="6.85546875" style="153" customWidth="1"/>
    <col min="8207" max="8207" width="19.140625" style="153" customWidth="1"/>
    <col min="8208" max="8208" width="14.28515625" style="153" customWidth="1"/>
    <col min="8209" max="8209" width="12.5703125" style="153" customWidth="1"/>
    <col min="8210" max="8210" width="7.140625" style="153" customWidth="1"/>
    <col min="8211" max="8211" width="9.140625" style="153"/>
    <col min="8212" max="8212" width="7.85546875" style="153" customWidth="1"/>
    <col min="8213" max="8213" width="15.5703125" style="153" customWidth="1"/>
    <col min="8214" max="8214" width="11" style="153" customWidth="1"/>
    <col min="8215" max="8456" width="9.140625" style="153"/>
    <col min="8457" max="8457" width="9.140625" style="153" customWidth="1"/>
    <col min="8458" max="8458" width="13.28515625" style="153" customWidth="1"/>
    <col min="8459" max="8459" width="14.42578125" style="153" customWidth="1"/>
    <col min="8460" max="8460" width="7.5703125" style="153" customWidth="1"/>
    <col min="8461" max="8461" width="17.140625" style="153" customWidth="1"/>
    <col min="8462" max="8462" width="6.85546875" style="153" customWidth="1"/>
    <col min="8463" max="8463" width="19.140625" style="153" customWidth="1"/>
    <col min="8464" max="8464" width="14.28515625" style="153" customWidth="1"/>
    <col min="8465" max="8465" width="12.5703125" style="153" customWidth="1"/>
    <col min="8466" max="8466" width="7.140625" style="153" customWidth="1"/>
    <col min="8467" max="8467" width="9.140625" style="153"/>
    <col min="8468" max="8468" width="7.85546875" style="153" customWidth="1"/>
    <col min="8469" max="8469" width="15.5703125" style="153" customWidth="1"/>
    <col min="8470" max="8470" width="11" style="153" customWidth="1"/>
    <col min="8471" max="8712" width="9.140625" style="153"/>
    <col min="8713" max="8713" width="9.140625" style="153" customWidth="1"/>
    <col min="8714" max="8714" width="13.28515625" style="153" customWidth="1"/>
    <col min="8715" max="8715" width="14.42578125" style="153" customWidth="1"/>
    <col min="8716" max="8716" width="7.5703125" style="153" customWidth="1"/>
    <col min="8717" max="8717" width="17.140625" style="153" customWidth="1"/>
    <col min="8718" max="8718" width="6.85546875" style="153" customWidth="1"/>
    <col min="8719" max="8719" width="19.140625" style="153" customWidth="1"/>
    <col min="8720" max="8720" width="14.28515625" style="153" customWidth="1"/>
    <col min="8721" max="8721" width="12.5703125" style="153" customWidth="1"/>
    <col min="8722" max="8722" width="7.140625" style="153" customWidth="1"/>
    <col min="8723" max="8723" width="9.140625" style="153"/>
    <col min="8724" max="8724" width="7.85546875" style="153" customWidth="1"/>
    <col min="8725" max="8725" width="15.5703125" style="153" customWidth="1"/>
    <col min="8726" max="8726" width="11" style="153" customWidth="1"/>
    <col min="8727" max="8968" width="9.140625" style="153"/>
    <col min="8969" max="8969" width="9.140625" style="153" customWidth="1"/>
    <col min="8970" max="8970" width="13.28515625" style="153" customWidth="1"/>
    <col min="8971" max="8971" width="14.42578125" style="153" customWidth="1"/>
    <col min="8972" max="8972" width="7.5703125" style="153" customWidth="1"/>
    <col min="8973" max="8973" width="17.140625" style="153" customWidth="1"/>
    <col min="8974" max="8974" width="6.85546875" style="153" customWidth="1"/>
    <col min="8975" max="8975" width="19.140625" style="153" customWidth="1"/>
    <col min="8976" max="8976" width="14.28515625" style="153" customWidth="1"/>
    <col min="8977" max="8977" width="12.5703125" style="153" customWidth="1"/>
    <col min="8978" max="8978" width="7.140625" style="153" customWidth="1"/>
    <col min="8979" max="8979" width="9.140625" style="153"/>
    <col min="8980" max="8980" width="7.85546875" style="153" customWidth="1"/>
    <col min="8981" max="8981" width="15.5703125" style="153" customWidth="1"/>
    <col min="8982" max="8982" width="11" style="153" customWidth="1"/>
    <col min="8983" max="9224" width="9.140625" style="153"/>
    <col min="9225" max="9225" width="9.140625" style="153" customWidth="1"/>
    <col min="9226" max="9226" width="13.28515625" style="153" customWidth="1"/>
    <col min="9227" max="9227" width="14.42578125" style="153" customWidth="1"/>
    <col min="9228" max="9228" width="7.5703125" style="153" customWidth="1"/>
    <col min="9229" max="9229" width="17.140625" style="153" customWidth="1"/>
    <col min="9230" max="9230" width="6.85546875" style="153" customWidth="1"/>
    <col min="9231" max="9231" width="19.140625" style="153" customWidth="1"/>
    <col min="9232" max="9232" width="14.28515625" style="153" customWidth="1"/>
    <col min="9233" max="9233" width="12.5703125" style="153" customWidth="1"/>
    <col min="9234" max="9234" width="7.140625" style="153" customWidth="1"/>
    <col min="9235" max="9235" width="9.140625" style="153"/>
    <col min="9236" max="9236" width="7.85546875" style="153" customWidth="1"/>
    <col min="9237" max="9237" width="15.5703125" style="153" customWidth="1"/>
    <col min="9238" max="9238" width="11" style="153" customWidth="1"/>
    <col min="9239" max="9480" width="9.140625" style="153"/>
    <col min="9481" max="9481" width="9.140625" style="153" customWidth="1"/>
    <col min="9482" max="9482" width="13.28515625" style="153" customWidth="1"/>
    <col min="9483" max="9483" width="14.42578125" style="153" customWidth="1"/>
    <col min="9484" max="9484" width="7.5703125" style="153" customWidth="1"/>
    <col min="9485" max="9485" width="17.140625" style="153" customWidth="1"/>
    <col min="9486" max="9486" width="6.85546875" style="153" customWidth="1"/>
    <col min="9487" max="9487" width="19.140625" style="153" customWidth="1"/>
    <col min="9488" max="9488" width="14.28515625" style="153" customWidth="1"/>
    <col min="9489" max="9489" width="12.5703125" style="153" customWidth="1"/>
    <col min="9490" max="9490" width="7.140625" style="153" customWidth="1"/>
    <col min="9491" max="9491" width="9.140625" style="153"/>
    <col min="9492" max="9492" width="7.85546875" style="153" customWidth="1"/>
    <col min="9493" max="9493" width="15.5703125" style="153" customWidth="1"/>
    <col min="9494" max="9494" width="11" style="153" customWidth="1"/>
    <col min="9495" max="9736" width="9.140625" style="153"/>
    <col min="9737" max="9737" width="9.140625" style="153" customWidth="1"/>
    <col min="9738" max="9738" width="13.28515625" style="153" customWidth="1"/>
    <col min="9739" max="9739" width="14.42578125" style="153" customWidth="1"/>
    <col min="9740" max="9740" width="7.5703125" style="153" customWidth="1"/>
    <col min="9741" max="9741" width="17.140625" style="153" customWidth="1"/>
    <col min="9742" max="9742" width="6.85546875" style="153" customWidth="1"/>
    <col min="9743" max="9743" width="19.140625" style="153" customWidth="1"/>
    <col min="9744" max="9744" width="14.28515625" style="153" customWidth="1"/>
    <col min="9745" max="9745" width="12.5703125" style="153" customWidth="1"/>
    <col min="9746" max="9746" width="7.140625" style="153" customWidth="1"/>
    <col min="9747" max="9747" width="9.140625" style="153"/>
    <col min="9748" max="9748" width="7.85546875" style="153" customWidth="1"/>
    <col min="9749" max="9749" width="15.5703125" style="153" customWidth="1"/>
    <col min="9750" max="9750" width="11" style="153" customWidth="1"/>
    <col min="9751" max="9992" width="9.140625" style="153"/>
    <col min="9993" max="9993" width="9.140625" style="153" customWidth="1"/>
    <col min="9994" max="9994" width="13.28515625" style="153" customWidth="1"/>
    <col min="9995" max="9995" width="14.42578125" style="153" customWidth="1"/>
    <col min="9996" max="9996" width="7.5703125" style="153" customWidth="1"/>
    <col min="9997" max="9997" width="17.140625" style="153" customWidth="1"/>
    <col min="9998" max="9998" width="6.85546875" style="153" customWidth="1"/>
    <col min="9999" max="9999" width="19.140625" style="153" customWidth="1"/>
    <col min="10000" max="10000" width="14.28515625" style="153" customWidth="1"/>
    <col min="10001" max="10001" width="12.5703125" style="153" customWidth="1"/>
    <col min="10002" max="10002" width="7.140625" style="153" customWidth="1"/>
    <col min="10003" max="10003" width="9.140625" style="153"/>
    <col min="10004" max="10004" width="7.85546875" style="153" customWidth="1"/>
    <col min="10005" max="10005" width="15.5703125" style="153" customWidth="1"/>
    <col min="10006" max="10006" width="11" style="153" customWidth="1"/>
    <col min="10007" max="10248" width="9.140625" style="153"/>
    <col min="10249" max="10249" width="9.140625" style="153" customWidth="1"/>
    <col min="10250" max="10250" width="13.28515625" style="153" customWidth="1"/>
    <col min="10251" max="10251" width="14.42578125" style="153" customWidth="1"/>
    <col min="10252" max="10252" width="7.5703125" style="153" customWidth="1"/>
    <col min="10253" max="10253" width="17.140625" style="153" customWidth="1"/>
    <col min="10254" max="10254" width="6.85546875" style="153" customWidth="1"/>
    <col min="10255" max="10255" width="19.140625" style="153" customWidth="1"/>
    <col min="10256" max="10256" width="14.28515625" style="153" customWidth="1"/>
    <col min="10257" max="10257" width="12.5703125" style="153" customWidth="1"/>
    <col min="10258" max="10258" width="7.140625" style="153" customWidth="1"/>
    <col min="10259" max="10259" width="9.140625" style="153"/>
    <col min="10260" max="10260" width="7.85546875" style="153" customWidth="1"/>
    <col min="10261" max="10261" width="15.5703125" style="153" customWidth="1"/>
    <col min="10262" max="10262" width="11" style="153" customWidth="1"/>
    <col min="10263" max="10504" width="9.140625" style="153"/>
    <col min="10505" max="10505" width="9.140625" style="153" customWidth="1"/>
    <col min="10506" max="10506" width="13.28515625" style="153" customWidth="1"/>
    <col min="10507" max="10507" width="14.42578125" style="153" customWidth="1"/>
    <col min="10508" max="10508" width="7.5703125" style="153" customWidth="1"/>
    <col min="10509" max="10509" width="17.140625" style="153" customWidth="1"/>
    <col min="10510" max="10510" width="6.85546875" style="153" customWidth="1"/>
    <col min="10511" max="10511" width="19.140625" style="153" customWidth="1"/>
    <col min="10512" max="10512" width="14.28515625" style="153" customWidth="1"/>
    <col min="10513" max="10513" width="12.5703125" style="153" customWidth="1"/>
    <col min="10514" max="10514" width="7.140625" style="153" customWidth="1"/>
    <col min="10515" max="10515" width="9.140625" style="153"/>
    <col min="10516" max="10516" width="7.85546875" style="153" customWidth="1"/>
    <col min="10517" max="10517" width="15.5703125" style="153" customWidth="1"/>
    <col min="10518" max="10518" width="11" style="153" customWidth="1"/>
    <col min="10519" max="10760" width="9.140625" style="153"/>
    <col min="10761" max="10761" width="9.140625" style="153" customWidth="1"/>
    <col min="10762" max="10762" width="13.28515625" style="153" customWidth="1"/>
    <col min="10763" max="10763" width="14.42578125" style="153" customWidth="1"/>
    <col min="10764" max="10764" width="7.5703125" style="153" customWidth="1"/>
    <col min="10765" max="10765" width="17.140625" style="153" customWidth="1"/>
    <col min="10766" max="10766" width="6.85546875" style="153" customWidth="1"/>
    <col min="10767" max="10767" width="19.140625" style="153" customWidth="1"/>
    <col min="10768" max="10768" width="14.28515625" style="153" customWidth="1"/>
    <col min="10769" max="10769" width="12.5703125" style="153" customWidth="1"/>
    <col min="10770" max="10770" width="7.140625" style="153" customWidth="1"/>
    <col min="10771" max="10771" width="9.140625" style="153"/>
    <col min="10772" max="10772" width="7.85546875" style="153" customWidth="1"/>
    <col min="10773" max="10773" width="15.5703125" style="153" customWidth="1"/>
    <col min="10774" max="10774" width="11" style="153" customWidth="1"/>
    <col min="10775" max="11016" width="9.140625" style="153"/>
    <col min="11017" max="11017" width="9.140625" style="153" customWidth="1"/>
    <col min="11018" max="11018" width="13.28515625" style="153" customWidth="1"/>
    <col min="11019" max="11019" width="14.42578125" style="153" customWidth="1"/>
    <col min="11020" max="11020" width="7.5703125" style="153" customWidth="1"/>
    <col min="11021" max="11021" width="17.140625" style="153" customWidth="1"/>
    <col min="11022" max="11022" width="6.85546875" style="153" customWidth="1"/>
    <col min="11023" max="11023" width="19.140625" style="153" customWidth="1"/>
    <col min="11024" max="11024" width="14.28515625" style="153" customWidth="1"/>
    <col min="11025" max="11025" width="12.5703125" style="153" customWidth="1"/>
    <col min="11026" max="11026" width="7.140625" style="153" customWidth="1"/>
    <col min="11027" max="11027" width="9.140625" style="153"/>
    <col min="11028" max="11028" width="7.85546875" style="153" customWidth="1"/>
    <col min="11029" max="11029" width="15.5703125" style="153" customWidth="1"/>
    <col min="11030" max="11030" width="11" style="153" customWidth="1"/>
    <col min="11031" max="11272" width="9.140625" style="153"/>
    <col min="11273" max="11273" width="9.140625" style="153" customWidth="1"/>
    <col min="11274" max="11274" width="13.28515625" style="153" customWidth="1"/>
    <col min="11275" max="11275" width="14.42578125" style="153" customWidth="1"/>
    <col min="11276" max="11276" width="7.5703125" style="153" customWidth="1"/>
    <col min="11277" max="11277" width="17.140625" style="153" customWidth="1"/>
    <col min="11278" max="11278" width="6.85546875" style="153" customWidth="1"/>
    <col min="11279" max="11279" width="19.140625" style="153" customWidth="1"/>
    <col min="11280" max="11280" width="14.28515625" style="153" customWidth="1"/>
    <col min="11281" max="11281" width="12.5703125" style="153" customWidth="1"/>
    <col min="11282" max="11282" width="7.140625" style="153" customWidth="1"/>
    <col min="11283" max="11283" width="9.140625" style="153"/>
    <col min="11284" max="11284" width="7.85546875" style="153" customWidth="1"/>
    <col min="11285" max="11285" width="15.5703125" style="153" customWidth="1"/>
    <col min="11286" max="11286" width="11" style="153" customWidth="1"/>
    <col min="11287" max="11528" width="9.140625" style="153"/>
    <col min="11529" max="11529" width="9.140625" style="153" customWidth="1"/>
    <col min="11530" max="11530" width="13.28515625" style="153" customWidth="1"/>
    <col min="11531" max="11531" width="14.42578125" style="153" customWidth="1"/>
    <col min="11532" max="11532" width="7.5703125" style="153" customWidth="1"/>
    <col min="11533" max="11533" width="17.140625" style="153" customWidth="1"/>
    <col min="11534" max="11534" width="6.85546875" style="153" customWidth="1"/>
    <col min="11535" max="11535" width="19.140625" style="153" customWidth="1"/>
    <col min="11536" max="11536" width="14.28515625" style="153" customWidth="1"/>
    <col min="11537" max="11537" width="12.5703125" style="153" customWidth="1"/>
    <col min="11538" max="11538" width="7.140625" style="153" customWidth="1"/>
    <col min="11539" max="11539" width="9.140625" style="153"/>
    <col min="11540" max="11540" width="7.85546875" style="153" customWidth="1"/>
    <col min="11541" max="11541" width="15.5703125" style="153" customWidth="1"/>
    <col min="11542" max="11542" width="11" style="153" customWidth="1"/>
    <col min="11543" max="11784" width="9.140625" style="153"/>
    <col min="11785" max="11785" width="9.140625" style="153" customWidth="1"/>
    <col min="11786" max="11786" width="13.28515625" style="153" customWidth="1"/>
    <col min="11787" max="11787" width="14.42578125" style="153" customWidth="1"/>
    <col min="11788" max="11788" width="7.5703125" style="153" customWidth="1"/>
    <col min="11789" max="11789" width="17.140625" style="153" customWidth="1"/>
    <col min="11790" max="11790" width="6.85546875" style="153" customWidth="1"/>
    <col min="11791" max="11791" width="19.140625" style="153" customWidth="1"/>
    <col min="11792" max="11792" width="14.28515625" style="153" customWidth="1"/>
    <col min="11793" max="11793" width="12.5703125" style="153" customWidth="1"/>
    <col min="11794" max="11794" width="7.140625" style="153" customWidth="1"/>
    <col min="11795" max="11795" width="9.140625" style="153"/>
    <col min="11796" max="11796" width="7.85546875" style="153" customWidth="1"/>
    <col min="11797" max="11797" width="15.5703125" style="153" customWidth="1"/>
    <col min="11798" max="11798" width="11" style="153" customWidth="1"/>
    <col min="11799" max="12040" width="9.140625" style="153"/>
    <col min="12041" max="12041" width="9.140625" style="153" customWidth="1"/>
    <col min="12042" max="12042" width="13.28515625" style="153" customWidth="1"/>
    <col min="12043" max="12043" width="14.42578125" style="153" customWidth="1"/>
    <col min="12044" max="12044" width="7.5703125" style="153" customWidth="1"/>
    <col min="12045" max="12045" width="17.140625" style="153" customWidth="1"/>
    <col min="12046" max="12046" width="6.85546875" style="153" customWidth="1"/>
    <col min="12047" max="12047" width="19.140625" style="153" customWidth="1"/>
    <col min="12048" max="12048" width="14.28515625" style="153" customWidth="1"/>
    <col min="12049" max="12049" width="12.5703125" style="153" customWidth="1"/>
    <col min="12050" max="12050" width="7.140625" style="153" customWidth="1"/>
    <col min="12051" max="12051" width="9.140625" style="153"/>
    <col min="12052" max="12052" width="7.85546875" style="153" customWidth="1"/>
    <col min="12053" max="12053" width="15.5703125" style="153" customWidth="1"/>
    <col min="12054" max="12054" width="11" style="153" customWidth="1"/>
    <col min="12055" max="12296" width="9.140625" style="153"/>
    <col min="12297" max="12297" width="9.140625" style="153" customWidth="1"/>
    <col min="12298" max="12298" width="13.28515625" style="153" customWidth="1"/>
    <col min="12299" max="12299" width="14.42578125" style="153" customWidth="1"/>
    <col min="12300" max="12300" width="7.5703125" style="153" customWidth="1"/>
    <col min="12301" max="12301" width="17.140625" style="153" customWidth="1"/>
    <col min="12302" max="12302" width="6.85546875" style="153" customWidth="1"/>
    <col min="12303" max="12303" width="19.140625" style="153" customWidth="1"/>
    <col min="12304" max="12304" width="14.28515625" style="153" customWidth="1"/>
    <col min="12305" max="12305" width="12.5703125" style="153" customWidth="1"/>
    <col min="12306" max="12306" width="7.140625" style="153" customWidth="1"/>
    <col min="12307" max="12307" width="9.140625" style="153"/>
    <col min="12308" max="12308" width="7.85546875" style="153" customWidth="1"/>
    <col min="12309" max="12309" width="15.5703125" style="153" customWidth="1"/>
    <col min="12310" max="12310" width="11" style="153" customWidth="1"/>
    <col min="12311" max="12552" width="9.140625" style="153"/>
    <col min="12553" max="12553" width="9.140625" style="153" customWidth="1"/>
    <col min="12554" max="12554" width="13.28515625" style="153" customWidth="1"/>
    <col min="12555" max="12555" width="14.42578125" style="153" customWidth="1"/>
    <col min="12556" max="12556" width="7.5703125" style="153" customWidth="1"/>
    <col min="12557" max="12557" width="17.140625" style="153" customWidth="1"/>
    <col min="12558" max="12558" width="6.85546875" style="153" customWidth="1"/>
    <col min="12559" max="12559" width="19.140625" style="153" customWidth="1"/>
    <col min="12560" max="12560" width="14.28515625" style="153" customWidth="1"/>
    <col min="12561" max="12561" width="12.5703125" style="153" customWidth="1"/>
    <col min="12562" max="12562" width="7.140625" style="153" customWidth="1"/>
    <col min="12563" max="12563" width="9.140625" style="153"/>
    <col min="12564" max="12564" width="7.85546875" style="153" customWidth="1"/>
    <col min="12565" max="12565" width="15.5703125" style="153" customWidth="1"/>
    <col min="12566" max="12566" width="11" style="153" customWidth="1"/>
    <col min="12567" max="12808" width="9.140625" style="153"/>
    <col min="12809" max="12809" width="9.140625" style="153" customWidth="1"/>
    <col min="12810" max="12810" width="13.28515625" style="153" customWidth="1"/>
    <col min="12811" max="12811" width="14.42578125" style="153" customWidth="1"/>
    <col min="12812" max="12812" width="7.5703125" style="153" customWidth="1"/>
    <col min="12813" max="12813" width="17.140625" style="153" customWidth="1"/>
    <col min="12814" max="12814" width="6.85546875" style="153" customWidth="1"/>
    <col min="12815" max="12815" width="19.140625" style="153" customWidth="1"/>
    <col min="12816" max="12816" width="14.28515625" style="153" customWidth="1"/>
    <col min="12817" max="12817" width="12.5703125" style="153" customWidth="1"/>
    <col min="12818" max="12818" width="7.140625" style="153" customWidth="1"/>
    <col min="12819" max="12819" width="9.140625" style="153"/>
    <col min="12820" max="12820" width="7.85546875" style="153" customWidth="1"/>
    <col min="12821" max="12821" width="15.5703125" style="153" customWidth="1"/>
    <col min="12822" max="12822" width="11" style="153" customWidth="1"/>
    <col min="12823" max="13064" width="9.140625" style="153"/>
    <col min="13065" max="13065" width="9.140625" style="153" customWidth="1"/>
    <col min="13066" max="13066" width="13.28515625" style="153" customWidth="1"/>
    <col min="13067" max="13067" width="14.42578125" style="153" customWidth="1"/>
    <col min="13068" max="13068" width="7.5703125" style="153" customWidth="1"/>
    <col min="13069" max="13069" width="17.140625" style="153" customWidth="1"/>
    <col min="13070" max="13070" width="6.85546875" style="153" customWidth="1"/>
    <col min="13071" max="13071" width="19.140625" style="153" customWidth="1"/>
    <col min="13072" max="13072" width="14.28515625" style="153" customWidth="1"/>
    <col min="13073" max="13073" width="12.5703125" style="153" customWidth="1"/>
    <col min="13074" max="13074" width="7.140625" style="153" customWidth="1"/>
    <col min="13075" max="13075" width="9.140625" style="153"/>
    <col min="13076" max="13076" width="7.85546875" style="153" customWidth="1"/>
    <col min="13077" max="13077" width="15.5703125" style="153" customWidth="1"/>
    <col min="13078" max="13078" width="11" style="153" customWidth="1"/>
    <col min="13079" max="13320" width="9.140625" style="153"/>
    <col min="13321" max="13321" width="9.140625" style="153" customWidth="1"/>
    <col min="13322" max="13322" width="13.28515625" style="153" customWidth="1"/>
    <col min="13323" max="13323" width="14.42578125" style="153" customWidth="1"/>
    <col min="13324" max="13324" width="7.5703125" style="153" customWidth="1"/>
    <col min="13325" max="13325" width="17.140625" style="153" customWidth="1"/>
    <col min="13326" max="13326" width="6.85546875" style="153" customWidth="1"/>
    <col min="13327" max="13327" width="19.140625" style="153" customWidth="1"/>
    <col min="13328" max="13328" width="14.28515625" style="153" customWidth="1"/>
    <col min="13329" max="13329" width="12.5703125" style="153" customWidth="1"/>
    <col min="13330" max="13330" width="7.140625" style="153" customWidth="1"/>
    <col min="13331" max="13331" width="9.140625" style="153"/>
    <col min="13332" max="13332" width="7.85546875" style="153" customWidth="1"/>
    <col min="13333" max="13333" width="15.5703125" style="153" customWidth="1"/>
    <col min="13334" max="13334" width="11" style="153" customWidth="1"/>
    <col min="13335" max="13576" width="9.140625" style="153"/>
    <col min="13577" max="13577" width="9.140625" style="153" customWidth="1"/>
    <col min="13578" max="13578" width="13.28515625" style="153" customWidth="1"/>
    <col min="13579" max="13579" width="14.42578125" style="153" customWidth="1"/>
    <col min="13580" max="13580" width="7.5703125" style="153" customWidth="1"/>
    <col min="13581" max="13581" width="17.140625" style="153" customWidth="1"/>
    <col min="13582" max="13582" width="6.85546875" style="153" customWidth="1"/>
    <col min="13583" max="13583" width="19.140625" style="153" customWidth="1"/>
    <col min="13584" max="13584" width="14.28515625" style="153" customWidth="1"/>
    <col min="13585" max="13585" width="12.5703125" style="153" customWidth="1"/>
    <col min="13586" max="13586" width="7.140625" style="153" customWidth="1"/>
    <col min="13587" max="13587" width="9.140625" style="153"/>
    <col min="13588" max="13588" width="7.85546875" style="153" customWidth="1"/>
    <col min="13589" max="13589" width="15.5703125" style="153" customWidth="1"/>
    <col min="13590" max="13590" width="11" style="153" customWidth="1"/>
    <col min="13591" max="13832" width="9.140625" style="153"/>
    <col min="13833" max="13833" width="9.140625" style="153" customWidth="1"/>
    <col min="13834" max="13834" width="13.28515625" style="153" customWidth="1"/>
    <col min="13835" max="13835" width="14.42578125" style="153" customWidth="1"/>
    <col min="13836" max="13836" width="7.5703125" style="153" customWidth="1"/>
    <col min="13837" max="13837" width="17.140625" style="153" customWidth="1"/>
    <col min="13838" max="13838" width="6.85546875" style="153" customWidth="1"/>
    <col min="13839" max="13839" width="19.140625" style="153" customWidth="1"/>
    <col min="13840" max="13840" width="14.28515625" style="153" customWidth="1"/>
    <col min="13841" max="13841" width="12.5703125" style="153" customWidth="1"/>
    <col min="13842" max="13842" width="7.140625" style="153" customWidth="1"/>
    <col min="13843" max="13843" width="9.140625" style="153"/>
    <col min="13844" max="13844" width="7.85546875" style="153" customWidth="1"/>
    <col min="13845" max="13845" width="15.5703125" style="153" customWidth="1"/>
    <col min="13846" max="13846" width="11" style="153" customWidth="1"/>
    <col min="13847" max="14088" width="9.140625" style="153"/>
    <col min="14089" max="14089" width="9.140625" style="153" customWidth="1"/>
    <col min="14090" max="14090" width="13.28515625" style="153" customWidth="1"/>
    <col min="14091" max="14091" width="14.42578125" style="153" customWidth="1"/>
    <col min="14092" max="14092" width="7.5703125" style="153" customWidth="1"/>
    <col min="14093" max="14093" width="17.140625" style="153" customWidth="1"/>
    <col min="14094" max="14094" width="6.85546875" style="153" customWidth="1"/>
    <col min="14095" max="14095" width="19.140625" style="153" customWidth="1"/>
    <col min="14096" max="14096" width="14.28515625" style="153" customWidth="1"/>
    <col min="14097" max="14097" width="12.5703125" style="153" customWidth="1"/>
    <col min="14098" max="14098" width="7.140625" style="153" customWidth="1"/>
    <col min="14099" max="14099" width="9.140625" style="153"/>
    <col min="14100" max="14100" width="7.85546875" style="153" customWidth="1"/>
    <col min="14101" max="14101" width="15.5703125" style="153" customWidth="1"/>
    <col min="14102" max="14102" width="11" style="153" customWidth="1"/>
    <col min="14103" max="14344" width="9.140625" style="153"/>
    <col min="14345" max="14345" width="9.140625" style="153" customWidth="1"/>
    <col min="14346" max="14346" width="13.28515625" style="153" customWidth="1"/>
    <col min="14347" max="14347" width="14.42578125" style="153" customWidth="1"/>
    <col min="14348" max="14348" width="7.5703125" style="153" customWidth="1"/>
    <col min="14349" max="14349" width="17.140625" style="153" customWidth="1"/>
    <col min="14350" max="14350" width="6.85546875" style="153" customWidth="1"/>
    <col min="14351" max="14351" width="19.140625" style="153" customWidth="1"/>
    <col min="14352" max="14352" width="14.28515625" style="153" customWidth="1"/>
    <col min="14353" max="14353" width="12.5703125" style="153" customWidth="1"/>
    <col min="14354" max="14354" width="7.140625" style="153" customWidth="1"/>
    <col min="14355" max="14355" width="9.140625" style="153"/>
    <col min="14356" max="14356" width="7.85546875" style="153" customWidth="1"/>
    <col min="14357" max="14357" width="15.5703125" style="153" customWidth="1"/>
    <col min="14358" max="14358" width="11" style="153" customWidth="1"/>
    <col min="14359" max="14600" width="9.140625" style="153"/>
    <col min="14601" max="14601" width="9.140625" style="153" customWidth="1"/>
    <col min="14602" max="14602" width="13.28515625" style="153" customWidth="1"/>
    <col min="14603" max="14603" width="14.42578125" style="153" customWidth="1"/>
    <col min="14604" max="14604" width="7.5703125" style="153" customWidth="1"/>
    <col min="14605" max="14605" width="17.140625" style="153" customWidth="1"/>
    <col min="14606" max="14606" width="6.85546875" style="153" customWidth="1"/>
    <col min="14607" max="14607" width="19.140625" style="153" customWidth="1"/>
    <col min="14608" max="14608" width="14.28515625" style="153" customWidth="1"/>
    <col min="14609" max="14609" width="12.5703125" style="153" customWidth="1"/>
    <col min="14610" max="14610" width="7.140625" style="153" customWidth="1"/>
    <col min="14611" max="14611" width="9.140625" style="153"/>
    <col min="14612" max="14612" width="7.85546875" style="153" customWidth="1"/>
    <col min="14613" max="14613" width="15.5703125" style="153" customWidth="1"/>
    <col min="14614" max="14614" width="11" style="153" customWidth="1"/>
    <col min="14615" max="14856" width="9.140625" style="153"/>
    <col min="14857" max="14857" width="9.140625" style="153" customWidth="1"/>
    <col min="14858" max="14858" width="13.28515625" style="153" customWidth="1"/>
    <col min="14859" max="14859" width="14.42578125" style="153" customWidth="1"/>
    <col min="14860" max="14860" width="7.5703125" style="153" customWidth="1"/>
    <col min="14861" max="14861" width="17.140625" style="153" customWidth="1"/>
    <col min="14862" max="14862" width="6.85546875" style="153" customWidth="1"/>
    <col min="14863" max="14863" width="19.140625" style="153" customWidth="1"/>
    <col min="14864" max="14864" width="14.28515625" style="153" customWidth="1"/>
    <col min="14865" max="14865" width="12.5703125" style="153" customWidth="1"/>
    <col min="14866" max="14866" width="7.140625" style="153" customWidth="1"/>
    <col min="14867" max="14867" width="9.140625" style="153"/>
    <col min="14868" max="14868" width="7.85546875" style="153" customWidth="1"/>
    <col min="14869" max="14869" width="15.5703125" style="153" customWidth="1"/>
    <col min="14870" max="14870" width="11" style="153" customWidth="1"/>
    <col min="14871" max="15112" width="9.140625" style="153"/>
    <col min="15113" max="15113" width="9.140625" style="153" customWidth="1"/>
    <col min="15114" max="15114" width="13.28515625" style="153" customWidth="1"/>
    <col min="15115" max="15115" width="14.42578125" style="153" customWidth="1"/>
    <col min="15116" max="15116" width="7.5703125" style="153" customWidth="1"/>
    <col min="15117" max="15117" width="17.140625" style="153" customWidth="1"/>
    <col min="15118" max="15118" width="6.85546875" style="153" customWidth="1"/>
    <col min="15119" max="15119" width="19.140625" style="153" customWidth="1"/>
    <col min="15120" max="15120" width="14.28515625" style="153" customWidth="1"/>
    <col min="15121" max="15121" width="12.5703125" style="153" customWidth="1"/>
    <col min="15122" max="15122" width="7.140625" style="153" customWidth="1"/>
    <col min="15123" max="15123" width="9.140625" style="153"/>
    <col min="15124" max="15124" width="7.85546875" style="153" customWidth="1"/>
    <col min="15125" max="15125" width="15.5703125" style="153" customWidth="1"/>
    <col min="15126" max="15126" width="11" style="153" customWidth="1"/>
    <col min="15127" max="15368" width="9.140625" style="153"/>
    <col min="15369" max="15369" width="9.140625" style="153" customWidth="1"/>
    <col min="15370" max="15370" width="13.28515625" style="153" customWidth="1"/>
    <col min="15371" max="15371" width="14.42578125" style="153" customWidth="1"/>
    <col min="15372" max="15372" width="7.5703125" style="153" customWidth="1"/>
    <col min="15373" max="15373" width="17.140625" style="153" customWidth="1"/>
    <col min="15374" max="15374" width="6.85546875" style="153" customWidth="1"/>
    <col min="15375" max="15375" width="19.140625" style="153" customWidth="1"/>
    <col min="15376" max="15376" width="14.28515625" style="153" customWidth="1"/>
    <col min="15377" max="15377" width="12.5703125" style="153" customWidth="1"/>
    <col min="15378" max="15378" width="7.140625" style="153" customWidth="1"/>
    <col min="15379" max="15379" width="9.140625" style="153"/>
    <col min="15380" max="15380" width="7.85546875" style="153" customWidth="1"/>
    <col min="15381" max="15381" width="15.5703125" style="153" customWidth="1"/>
    <col min="15382" max="15382" width="11" style="153" customWidth="1"/>
    <col min="15383" max="15624" width="9.140625" style="153"/>
    <col min="15625" max="15625" width="9.140625" style="153" customWidth="1"/>
    <col min="15626" max="15626" width="13.28515625" style="153" customWidth="1"/>
    <col min="15627" max="15627" width="14.42578125" style="153" customWidth="1"/>
    <col min="15628" max="15628" width="7.5703125" style="153" customWidth="1"/>
    <col min="15629" max="15629" width="17.140625" style="153" customWidth="1"/>
    <col min="15630" max="15630" width="6.85546875" style="153" customWidth="1"/>
    <col min="15631" max="15631" width="19.140625" style="153" customWidth="1"/>
    <col min="15632" max="15632" width="14.28515625" style="153" customWidth="1"/>
    <col min="15633" max="15633" width="12.5703125" style="153" customWidth="1"/>
    <col min="15634" max="15634" width="7.140625" style="153" customWidth="1"/>
    <col min="15635" max="15635" width="9.140625" style="153"/>
    <col min="15636" max="15636" width="7.85546875" style="153" customWidth="1"/>
    <col min="15637" max="15637" width="15.5703125" style="153" customWidth="1"/>
    <col min="15638" max="15638" width="11" style="153" customWidth="1"/>
    <col min="15639" max="15880" width="9.140625" style="153"/>
    <col min="15881" max="15881" width="9.140625" style="153" customWidth="1"/>
    <col min="15882" max="15882" width="13.28515625" style="153" customWidth="1"/>
    <col min="15883" max="15883" width="14.42578125" style="153" customWidth="1"/>
    <col min="15884" max="15884" width="7.5703125" style="153" customWidth="1"/>
    <col min="15885" max="15885" width="17.140625" style="153" customWidth="1"/>
    <col min="15886" max="15886" width="6.85546875" style="153" customWidth="1"/>
    <col min="15887" max="15887" width="19.140625" style="153" customWidth="1"/>
    <col min="15888" max="15888" width="14.28515625" style="153" customWidth="1"/>
    <col min="15889" max="15889" width="12.5703125" style="153" customWidth="1"/>
    <col min="15890" max="15890" width="7.140625" style="153" customWidth="1"/>
    <col min="15891" max="15891" width="9.140625" style="153"/>
    <col min="15892" max="15892" width="7.85546875" style="153" customWidth="1"/>
    <col min="15893" max="15893" width="15.5703125" style="153" customWidth="1"/>
    <col min="15894" max="15894" width="11" style="153" customWidth="1"/>
    <col min="15895" max="16136" width="9.140625" style="153"/>
    <col min="16137" max="16137" width="9.140625" style="153" customWidth="1"/>
    <col min="16138" max="16138" width="13.28515625" style="153" customWidth="1"/>
    <col min="16139" max="16139" width="14.42578125" style="153" customWidth="1"/>
    <col min="16140" max="16140" width="7.5703125" style="153" customWidth="1"/>
    <col min="16141" max="16141" width="17.140625" style="153" customWidth="1"/>
    <col min="16142" max="16142" width="6.85546875" style="153" customWidth="1"/>
    <col min="16143" max="16143" width="19.140625" style="153" customWidth="1"/>
    <col min="16144" max="16144" width="14.28515625" style="153" customWidth="1"/>
    <col min="16145" max="16145" width="12.5703125" style="153" customWidth="1"/>
    <col min="16146" max="16146" width="7.140625" style="153" customWidth="1"/>
    <col min="16147" max="16147" width="9.140625" style="153"/>
    <col min="16148" max="16148" width="7.85546875" style="153" customWidth="1"/>
    <col min="16149" max="16149" width="15.5703125" style="153" customWidth="1"/>
    <col min="16150" max="16150" width="11" style="153" customWidth="1"/>
    <col min="16151" max="16384" width="9.140625" style="153"/>
  </cols>
  <sheetData>
    <row r="1" spans="1:25">
      <c r="A1" s="151" t="s">
        <v>291</v>
      </c>
    </row>
    <row r="2" spans="1:25" s="152" customFormat="1">
      <c r="I2" s="155" t="s">
        <v>253</v>
      </c>
      <c r="J2" s="155"/>
      <c r="K2" s="151"/>
      <c r="L2" s="400" t="s">
        <v>292</v>
      </c>
      <c r="M2" s="400"/>
      <c r="N2" s="400"/>
      <c r="O2" s="400"/>
      <c r="P2" s="400"/>
      <c r="Q2" s="400"/>
      <c r="R2" s="405"/>
      <c r="S2" s="165"/>
    </row>
    <row r="3" spans="1:25" s="152" customFormat="1">
      <c r="A3" s="151" t="s">
        <v>257</v>
      </c>
      <c r="B3" s="159" t="s">
        <v>259</v>
      </c>
      <c r="C3" s="159" t="s">
        <v>294</v>
      </c>
      <c r="D3" s="159"/>
      <c r="E3" s="159" t="s">
        <v>400</v>
      </c>
      <c r="F3" s="159"/>
      <c r="G3" s="159" t="s">
        <v>403</v>
      </c>
      <c r="H3" s="159"/>
      <c r="I3" s="344" t="s">
        <v>404</v>
      </c>
      <c r="J3" s="344"/>
      <c r="K3" s="159"/>
      <c r="L3" s="209" t="s">
        <v>295</v>
      </c>
      <c r="M3" s="157" t="s">
        <v>296</v>
      </c>
      <c r="N3" s="210" t="s">
        <v>297</v>
      </c>
      <c r="O3" s="210" t="s">
        <v>298</v>
      </c>
      <c r="P3" s="211" t="s">
        <v>299</v>
      </c>
      <c r="Q3" s="211" t="s">
        <v>300</v>
      </c>
      <c r="R3" s="158"/>
      <c r="S3" s="212" t="s">
        <v>301</v>
      </c>
      <c r="U3" s="213" t="s">
        <v>302</v>
      </c>
      <c r="V3" s="158" t="s">
        <v>303</v>
      </c>
    </row>
    <row r="4" spans="1:25">
      <c r="A4" s="152" t="s">
        <v>265</v>
      </c>
      <c r="B4" s="164" t="e">
        <f>+'posizione '!B4</f>
        <v>#REF!</v>
      </c>
      <c r="C4" s="171" t="e">
        <f>+#REF!</f>
        <v>#REF!</v>
      </c>
      <c r="D4" s="165" t="e">
        <f>C4/$C$14</f>
        <v>#REF!</v>
      </c>
      <c r="E4" s="164" t="e">
        <f>+'posizione '!E4</f>
        <v>#REF!</v>
      </c>
      <c r="F4" s="165" t="e">
        <f>E4/$E$14</f>
        <v>#REF!</v>
      </c>
      <c r="G4" s="165" t="e">
        <f>E4</f>
        <v>#REF!</v>
      </c>
      <c r="H4" s="165" t="e">
        <f>G4/$G$14</f>
        <v>#REF!</v>
      </c>
      <c r="I4" s="165" t="e">
        <f>ROUND(H4*$I$14,2)</f>
        <v>#REF!</v>
      </c>
      <c r="J4" s="165"/>
      <c r="K4" s="193"/>
      <c r="L4" s="214">
        <v>145588.47310946917</v>
      </c>
      <c r="M4" s="215">
        <v>232295.18218233084</v>
      </c>
      <c r="N4" s="216">
        <v>71541.856796138018</v>
      </c>
      <c r="O4" s="216">
        <v>54440.685760155815</v>
      </c>
      <c r="P4" s="195">
        <v>54650.028918623277</v>
      </c>
      <c r="Q4" s="195">
        <f>L4+M4+N4+O4+P4</f>
        <v>558516.22676671704</v>
      </c>
      <c r="R4" s="217"/>
      <c r="S4" s="218"/>
      <c r="U4" s="168">
        <f>+'posizione '!J4</f>
        <v>8173444.5999999996</v>
      </c>
      <c r="V4" s="219" t="e">
        <f>+#REF!</f>
        <v>#REF!</v>
      </c>
    </row>
    <row r="5" spans="1:25" ht="25.5">
      <c r="A5" s="152"/>
      <c r="B5" s="164" t="e">
        <f>+'posizione '!B5</f>
        <v>#REF!</v>
      </c>
      <c r="C5" s="171" t="e">
        <f>+#REF!</f>
        <v>#REF!</v>
      </c>
      <c r="D5" s="165" t="e">
        <f t="shared" ref="D5:D13" si="0">C5/$C$14</f>
        <v>#REF!</v>
      </c>
      <c r="E5" s="164" t="e">
        <f>+'posizione '!E5</f>
        <v>#REF!</v>
      </c>
      <c r="F5" s="165" t="e">
        <f t="shared" ref="F5:F12" si="1">E5/$E$14</f>
        <v>#REF!</v>
      </c>
      <c r="G5" s="165" t="e">
        <f>E5-E57</f>
        <v>#REF!</v>
      </c>
      <c r="H5" s="165" t="e">
        <f t="shared" ref="H5:H13" si="2">G5/$G$14</f>
        <v>#REF!</v>
      </c>
      <c r="I5" s="165" t="e">
        <f t="shared" ref="I5:I13" si="3">ROUND(H5*$I$14,2)</f>
        <v>#REF!</v>
      </c>
      <c r="J5" s="165"/>
      <c r="K5" s="359"/>
      <c r="L5" s="221">
        <v>2682.7493212142217</v>
      </c>
      <c r="M5" s="215">
        <v>4280.4882076921058</v>
      </c>
      <c r="N5" s="216">
        <v>1552.1241230214166</v>
      </c>
      <c r="O5" s="216">
        <v>1181.1019811837737</v>
      </c>
      <c r="P5" s="195">
        <v>1007.0325270568306</v>
      </c>
      <c r="Q5" s="195">
        <f t="shared" ref="Q5:Q13" si="4">L5+M5+N5+O5+P5</f>
        <v>10703.496160168348</v>
      </c>
      <c r="R5" s="222" t="s">
        <v>304</v>
      </c>
      <c r="S5" s="218"/>
      <c r="U5" s="168">
        <f>+'posizione '!J5</f>
        <v>77968.08</v>
      </c>
      <c r="V5" s="219" t="e">
        <f>+#REF!</f>
        <v>#REF!</v>
      </c>
    </row>
    <row r="6" spans="1:25">
      <c r="A6" s="152" t="s">
        <v>266</v>
      </c>
      <c r="B6" s="164" t="e">
        <f>+'posizione '!B6</f>
        <v>#REF!</v>
      </c>
      <c r="C6" s="171" t="e">
        <f>+#REF!</f>
        <v>#REF!</v>
      </c>
      <c r="D6" s="165" t="e">
        <f t="shared" si="0"/>
        <v>#REF!</v>
      </c>
      <c r="E6" s="164" t="e">
        <f>+'posizione '!E6</f>
        <v>#REF!</v>
      </c>
      <c r="F6" s="165" t="e">
        <f t="shared" si="1"/>
        <v>#REF!</v>
      </c>
      <c r="G6" s="165" t="e">
        <f t="shared" ref="G6:G13" si="5">E6</f>
        <v>#REF!</v>
      </c>
      <c r="H6" s="165" t="e">
        <f t="shared" si="2"/>
        <v>#REF!</v>
      </c>
      <c r="I6" s="165" t="e">
        <f t="shared" si="3"/>
        <v>#REF!</v>
      </c>
      <c r="J6" s="165"/>
      <c r="K6" s="193"/>
      <c r="L6" s="214">
        <v>0</v>
      </c>
      <c r="M6" s="215">
        <v>0</v>
      </c>
      <c r="N6" s="216">
        <v>0</v>
      </c>
      <c r="O6" s="216">
        <v>0</v>
      </c>
      <c r="P6" s="195">
        <v>0</v>
      </c>
      <c r="Q6" s="195">
        <f t="shared" si="4"/>
        <v>0</v>
      </c>
      <c r="R6" s="217"/>
      <c r="S6" s="218"/>
      <c r="U6" s="168">
        <f>+'posizione '!J6</f>
        <v>0</v>
      </c>
      <c r="V6" s="219" t="e">
        <f>+#REF!</f>
        <v>#REF!</v>
      </c>
    </row>
    <row r="7" spans="1:25">
      <c r="A7" s="152"/>
      <c r="B7" s="164" t="e">
        <f>+'posizione '!B7</f>
        <v>#REF!</v>
      </c>
      <c r="C7" s="171" t="e">
        <f>+#REF!</f>
        <v>#REF!</v>
      </c>
      <c r="D7" s="165" t="e">
        <f t="shared" si="0"/>
        <v>#REF!</v>
      </c>
      <c r="E7" s="164" t="e">
        <f>+'posizione '!E7</f>
        <v>#REF!</v>
      </c>
      <c r="F7" s="165" t="e">
        <f t="shared" si="1"/>
        <v>#REF!</v>
      </c>
      <c r="G7" s="165" t="e">
        <f t="shared" si="5"/>
        <v>#REF!</v>
      </c>
      <c r="H7" s="165" t="e">
        <f t="shared" si="2"/>
        <v>#REF!</v>
      </c>
      <c r="I7" s="165" t="e">
        <f t="shared" si="3"/>
        <v>#REF!</v>
      </c>
      <c r="J7" s="165"/>
      <c r="K7" s="193"/>
      <c r="L7" s="214">
        <v>0</v>
      </c>
      <c r="M7" s="215">
        <v>0</v>
      </c>
      <c r="N7" s="216">
        <v>0</v>
      </c>
      <c r="O7" s="216">
        <v>0</v>
      </c>
      <c r="P7" s="195">
        <v>0</v>
      </c>
      <c r="Q7" s="195">
        <f t="shared" si="4"/>
        <v>0</v>
      </c>
      <c r="R7" s="217"/>
      <c r="S7" s="218"/>
      <c r="U7" s="168">
        <f>+'posizione '!J7</f>
        <v>0</v>
      </c>
      <c r="V7" s="219" t="e">
        <f>+#REF!</f>
        <v>#REF!</v>
      </c>
    </row>
    <row r="8" spans="1:25">
      <c r="A8" s="152" t="s">
        <v>267</v>
      </c>
      <c r="B8" s="164" t="e">
        <f>+'posizione '!B8</f>
        <v>#REF!</v>
      </c>
      <c r="C8" s="171" t="e">
        <f>+#REF!</f>
        <v>#REF!</v>
      </c>
      <c r="D8" s="165" t="e">
        <f t="shared" si="0"/>
        <v>#REF!</v>
      </c>
      <c r="E8" s="164" t="e">
        <f>+'posizione '!E8</f>
        <v>#REF!</v>
      </c>
      <c r="F8" s="165" t="e">
        <f t="shared" si="1"/>
        <v>#REF!</v>
      </c>
      <c r="G8" s="165" t="e">
        <f t="shared" si="5"/>
        <v>#REF!</v>
      </c>
      <c r="H8" s="165" t="e">
        <f t="shared" si="2"/>
        <v>#REF!</v>
      </c>
      <c r="I8" s="165" t="e">
        <f t="shared" si="3"/>
        <v>#REF!</v>
      </c>
      <c r="J8" s="165"/>
      <c r="K8" s="193"/>
      <c r="L8" s="214">
        <v>63694.34194128972</v>
      </c>
      <c r="M8" s="215">
        <v>101628.16086484004</v>
      </c>
      <c r="N8" s="216">
        <v>25363.641182396892</v>
      </c>
      <c r="O8" s="216">
        <v>19300.784898193149</v>
      </c>
      <c r="P8" s="195">
        <v>23909.156780749028</v>
      </c>
      <c r="Q8" s="195">
        <f t="shared" si="4"/>
        <v>233896.08566746881</v>
      </c>
      <c r="R8" s="217"/>
      <c r="S8" s="218"/>
      <c r="U8" s="168">
        <f>+'posizione '!J8</f>
        <v>1667273.64</v>
      </c>
      <c r="V8" s="219" t="e">
        <f>+#REF!</f>
        <v>#REF!</v>
      </c>
    </row>
    <row r="9" spans="1:25">
      <c r="A9" s="152"/>
      <c r="B9" s="164" t="e">
        <f>+'posizione '!B9</f>
        <v>#REF!</v>
      </c>
      <c r="C9" s="171" t="e">
        <f>+#REF!</f>
        <v>#REF!</v>
      </c>
      <c r="D9" s="165" t="e">
        <f t="shared" si="0"/>
        <v>#REF!</v>
      </c>
      <c r="E9" s="164" t="e">
        <f>+'posizione '!E9</f>
        <v>#REF!</v>
      </c>
      <c r="F9" s="165" t="e">
        <f t="shared" si="1"/>
        <v>#REF!</v>
      </c>
      <c r="G9" s="165" t="e">
        <f t="shared" si="5"/>
        <v>#REF!</v>
      </c>
      <c r="H9" s="165" t="e">
        <f t="shared" si="2"/>
        <v>#REF!</v>
      </c>
      <c r="I9" s="165" t="e">
        <f t="shared" si="3"/>
        <v>#REF!</v>
      </c>
      <c r="J9" s="165"/>
      <c r="K9" s="193"/>
      <c r="L9" s="214">
        <v>1631.818118882723</v>
      </c>
      <c r="M9" s="215">
        <v>2603.6641439962737</v>
      </c>
      <c r="N9" s="216">
        <v>649.80417382167866</v>
      </c>
      <c r="O9" s="216">
        <v>494.47673915150079</v>
      </c>
      <c r="P9" s="195">
        <v>612.54098955911081</v>
      </c>
      <c r="Q9" s="195">
        <f t="shared" si="4"/>
        <v>5992.3041654112876</v>
      </c>
      <c r="R9" s="217"/>
      <c r="S9" s="218"/>
      <c r="U9" s="168">
        <f>+'posizione '!J9</f>
        <v>111363.77</v>
      </c>
      <c r="V9" s="219" t="e">
        <f>+#REF!</f>
        <v>#REF!</v>
      </c>
    </row>
    <row r="10" spans="1:25">
      <c r="A10" s="152" t="s">
        <v>287</v>
      </c>
      <c r="B10" s="164" t="e">
        <f>+'posizione '!B10</f>
        <v>#REF!</v>
      </c>
      <c r="C10" s="171" t="e">
        <f>+#REF!</f>
        <v>#REF!</v>
      </c>
      <c r="D10" s="165"/>
      <c r="E10" s="164" t="e">
        <f>+'posizione '!E10</f>
        <v>#REF!</v>
      </c>
      <c r="F10" s="165"/>
      <c r="G10" s="165" t="e">
        <f>+E10</f>
        <v>#REF!</v>
      </c>
      <c r="H10" s="165" t="e">
        <f t="shared" si="2"/>
        <v>#REF!</v>
      </c>
      <c r="I10" s="165" t="e">
        <f t="shared" si="3"/>
        <v>#REF!</v>
      </c>
      <c r="J10" s="165"/>
      <c r="K10" s="193"/>
      <c r="L10" s="214"/>
      <c r="M10" s="215"/>
      <c r="N10" s="216"/>
      <c r="O10" s="216"/>
      <c r="P10" s="195"/>
      <c r="Q10" s="195"/>
      <c r="R10" s="217"/>
      <c r="S10" s="218"/>
      <c r="U10" s="168">
        <f>+'posizione '!J10</f>
        <v>1568867.88</v>
      </c>
      <c r="V10" s="219" t="e">
        <f>+#REF!</f>
        <v>#REF!</v>
      </c>
    </row>
    <row r="11" spans="1:25">
      <c r="A11" s="152"/>
      <c r="B11" s="164" t="e">
        <f>+'posizione '!B11</f>
        <v>#REF!</v>
      </c>
      <c r="C11" s="171" t="e">
        <f>+#REF!</f>
        <v>#REF!</v>
      </c>
      <c r="D11" s="165"/>
      <c r="E11" s="164" t="e">
        <f>+'posizione '!E11</f>
        <v>#REF!</v>
      </c>
      <c r="F11" s="165"/>
      <c r="G11" s="165" t="e">
        <f>+E11</f>
        <v>#REF!</v>
      </c>
      <c r="H11" s="165" t="e">
        <f t="shared" si="2"/>
        <v>#REF!</v>
      </c>
      <c r="I11" s="165" t="e">
        <f t="shared" si="3"/>
        <v>#REF!</v>
      </c>
      <c r="J11" s="165"/>
      <c r="K11" s="193"/>
      <c r="L11" s="214"/>
      <c r="M11" s="215"/>
      <c r="N11" s="216"/>
      <c r="O11" s="216"/>
      <c r="P11" s="195"/>
      <c r="Q11" s="195"/>
      <c r="R11" s="217"/>
      <c r="S11" s="218"/>
      <c r="U11" s="168">
        <f>+'posizione '!J11</f>
        <v>79110.28</v>
      </c>
      <c r="V11" s="219" t="e">
        <f>+#REF!</f>
        <v>#REF!</v>
      </c>
    </row>
    <row r="12" spans="1:25">
      <c r="A12" s="152" t="s">
        <v>269</v>
      </c>
      <c r="B12" s="164" t="e">
        <f>+'posizione '!B12</f>
        <v>#REF!</v>
      </c>
      <c r="C12" s="171" t="e">
        <f>+#REF!</f>
        <v>#REF!</v>
      </c>
      <c r="D12" s="165" t="e">
        <f t="shared" si="0"/>
        <v>#REF!</v>
      </c>
      <c r="E12" s="164" t="e">
        <f>+'posizione '!E12</f>
        <v>#REF!</v>
      </c>
      <c r="F12" s="165" t="e">
        <f t="shared" si="1"/>
        <v>#REF!</v>
      </c>
      <c r="G12" s="165" t="e">
        <f t="shared" si="5"/>
        <v>#REF!</v>
      </c>
      <c r="H12" s="165" t="e">
        <f t="shared" si="2"/>
        <v>#REF!</v>
      </c>
      <c r="I12" s="165" t="e">
        <f t="shared" si="3"/>
        <v>#REF!</v>
      </c>
      <c r="J12" s="165"/>
      <c r="K12" s="193"/>
      <c r="L12" s="214">
        <v>34070.717666404802</v>
      </c>
      <c r="M12" s="215">
        <v>54361.883179098331</v>
      </c>
      <c r="N12" s="216">
        <v>-3.7668799595849123E-3</v>
      </c>
      <c r="O12" s="216">
        <v>-4.0533753599447664E-3</v>
      </c>
      <c r="P12" s="195">
        <v>12789.238502056713</v>
      </c>
      <c r="Q12" s="195">
        <f t="shared" si="4"/>
        <v>101221.83152730452</v>
      </c>
      <c r="R12" s="217"/>
      <c r="S12" s="218"/>
      <c r="U12" s="168">
        <f>+'posizione '!J12</f>
        <v>1977428.75</v>
      </c>
      <c r="V12" s="219" t="e">
        <f>+#REF!</f>
        <v>#REF!</v>
      </c>
    </row>
    <row r="13" spans="1:25">
      <c r="A13" s="152"/>
      <c r="B13" s="172" t="e">
        <f>+'posizione '!B13</f>
        <v>#REF!</v>
      </c>
      <c r="C13" s="173" t="e">
        <f>+#REF!</f>
        <v>#REF!</v>
      </c>
      <c r="D13" s="165" t="e">
        <f t="shared" si="0"/>
        <v>#REF!</v>
      </c>
      <c r="E13" s="172" t="e">
        <f>+'posizione '!E13</f>
        <v>#REF!</v>
      </c>
      <c r="F13" s="165" t="e">
        <f>E13/$E$14</f>
        <v>#REF!</v>
      </c>
      <c r="G13" s="172" t="e">
        <f t="shared" si="5"/>
        <v>#REF!</v>
      </c>
      <c r="H13" s="165" t="e">
        <f t="shared" si="2"/>
        <v>#REF!</v>
      </c>
      <c r="I13" s="172" t="e">
        <f t="shared" si="3"/>
        <v>#REF!</v>
      </c>
      <c r="J13" s="164"/>
      <c r="K13" s="360"/>
      <c r="L13" s="200">
        <v>1215.0098427393841</v>
      </c>
      <c r="M13" s="224">
        <v>1938.6214220424656</v>
      </c>
      <c r="N13" s="225">
        <v>-2.5084980410952085E-3</v>
      </c>
      <c r="O13" s="225">
        <v>4.6746911362447463E-3</v>
      </c>
      <c r="P13" s="226">
        <v>456.08228195505774</v>
      </c>
      <c r="Q13" s="226">
        <f t="shared" si="4"/>
        <v>3609.7157129300022</v>
      </c>
      <c r="R13" s="217"/>
      <c r="S13" s="227"/>
      <c r="U13" s="175">
        <f>+'posizione '!J13</f>
        <v>323704.12</v>
      </c>
      <c r="V13" s="228" t="e">
        <f>+#REF!</f>
        <v>#REF!</v>
      </c>
    </row>
    <row r="14" spans="1:25">
      <c r="A14" s="152"/>
      <c r="B14" s="165" t="e">
        <f t="shared" ref="B14:G14" si="6">SUM(B4:B13)</f>
        <v>#REF!</v>
      </c>
      <c r="C14" s="165" t="e">
        <f t="shared" si="6"/>
        <v>#REF!</v>
      </c>
      <c r="D14" s="165" t="e">
        <f t="shared" si="6"/>
        <v>#REF!</v>
      </c>
      <c r="E14" s="165" t="e">
        <f t="shared" si="6"/>
        <v>#REF!</v>
      </c>
      <c r="F14" s="165" t="e">
        <f t="shared" si="6"/>
        <v>#REF!</v>
      </c>
      <c r="G14" s="165" t="e">
        <f t="shared" si="6"/>
        <v>#REF!</v>
      </c>
      <c r="H14" s="165" t="e">
        <f>G14/$G$14</f>
        <v>#REF!</v>
      </c>
      <c r="I14" s="165">
        <v>862067.46</v>
      </c>
      <c r="J14" s="165"/>
      <c r="K14" s="193"/>
      <c r="L14" s="229">
        <f>SUM(L4:L13)</f>
        <v>248883.11</v>
      </c>
      <c r="M14" s="224">
        <v>397108</v>
      </c>
      <c r="N14" s="226">
        <f>ROUND(N64/132.3*100,2)</f>
        <v>99107.42</v>
      </c>
      <c r="O14" s="226">
        <f>ROUND(O64/132.3*100,2)</f>
        <v>75417.05</v>
      </c>
      <c r="P14" s="226">
        <v>93424.08</v>
      </c>
      <c r="Q14" s="226">
        <f>SUM(Q4:Q13)</f>
        <v>913939.65999999992</v>
      </c>
      <c r="R14" s="179"/>
      <c r="S14" s="170">
        <f>SUM(S4:S13)</f>
        <v>0</v>
      </c>
      <c r="U14" s="175">
        <f>SUM(U4:U13)</f>
        <v>13979161.119999997</v>
      </c>
      <c r="V14" s="176" t="e">
        <f>SUM(V4:V13)</f>
        <v>#REF!</v>
      </c>
    </row>
    <row r="15" spans="1:25">
      <c r="A15" s="152"/>
      <c r="B15" s="165"/>
      <c r="C15" s="170"/>
      <c r="D15" s="165"/>
      <c r="E15" s="165"/>
      <c r="F15" s="165"/>
      <c r="G15" s="165"/>
      <c r="H15" s="165"/>
      <c r="I15" s="165"/>
      <c r="J15" s="165"/>
      <c r="K15" s="193"/>
      <c r="L15" s="230"/>
      <c r="M15" s="231"/>
      <c r="N15" s="231"/>
      <c r="O15" s="231"/>
      <c r="P15" s="231"/>
      <c r="U15" s="239"/>
      <c r="V15" s="232"/>
    </row>
    <row r="16" spans="1:25">
      <c r="A16" s="152"/>
      <c r="B16" s="165"/>
      <c r="C16" s="170"/>
      <c r="D16" s="165"/>
      <c r="E16" s="165"/>
      <c r="F16" s="165"/>
      <c r="G16" s="165"/>
      <c r="H16" s="165"/>
      <c r="I16" s="165">
        <f>768216.84-I17</f>
        <v>266633.48</v>
      </c>
      <c r="J16" s="165"/>
      <c r="K16" s="152" t="s">
        <v>305</v>
      </c>
      <c r="L16" s="230"/>
      <c r="M16" s="231"/>
      <c r="N16" s="231"/>
      <c r="O16" s="231"/>
      <c r="P16" s="231"/>
      <c r="U16" s="239"/>
      <c r="V16" s="239"/>
      <c r="W16" s="152"/>
      <c r="X16" s="152"/>
      <c r="Y16" s="152"/>
    </row>
    <row r="17" spans="1:25">
      <c r="A17" s="152"/>
      <c r="B17" s="152"/>
      <c r="E17" s="152"/>
      <c r="F17" s="152"/>
      <c r="G17" s="152"/>
      <c r="H17" s="152"/>
      <c r="I17" s="165">
        <v>501583.35999999999</v>
      </c>
      <c r="J17" s="152"/>
      <c r="K17" s="151" t="s">
        <v>306</v>
      </c>
      <c r="L17" s="206"/>
      <c r="P17" s="153">
        <v>93424.08</v>
      </c>
      <c r="V17" s="165">
        <v>288814.69</v>
      </c>
      <c r="W17" s="152" t="s">
        <v>307</v>
      </c>
      <c r="X17" s="152"/>
      <c r="Y17" s="152"/>
    </row>
    <row r="18" spans="1:25">
      <c r="A18" s="152"/>
      <c r="B18" s="152"/>
      <c r="E18" s="152"/>
      <c r="F18" s="152"/>
      <c r="G18" s="152"/>
      <c r="H18" s="152"/>
      <c r="I18" s="165">
        <v>93850.62</v>
      </c>
      <c r="J18" s="165"/>
      <c r="K18" s="152" t="s">
        <v>308</v>
      </c>
      <c r="L18" s="206"/>
      <c r="T18" s="170"/>
      <c r="V18" s="172">
        <v>1001583.36</v>
      </c>
      <c r="W18" s="151" t="s">
        <v>306</v>
      </c>
      <c r="X18" s="152"/>
      <c r="Y18" s="152"/>
    </row>
    <row r="19" spans="1:25">
      <c r="A19" s="152"/>
      <c r="B19" s="152"/>
      <c r="C19" s="170"/>
      <c r="E19" s="152"/>
      <c r="F19" s="152"/>
      <c r="G19" s="152"/>
      <c r="H19" s="152"/>
      <c r="I19" s="361">
        <v>0</v>
      </c>
      <c r="J19" s="362"/>
      <c r="K19" s="182" t="s">
        <v>296</v>
      </c>
      <c r="V19" s="165">
        <f>SUM(V17:V18)</f>
        <v>1290398.05</v>
      </c>
      <c r="W19" s="152"/>
      <c r="X19" s="152"/>
      <c r="Y19" s="152"/>
    </row>
    <row r="20" spans="1:25">
      <c r="A20" s="152"/>
      <c r="B20" s="152"/>
      <c r="C20" s="170"/>
      <c r="E20" s="152"/>
      <c r="F20" s="152"/>
      <c r="G20" s="152"/>
      <c r="H20" s="205" t="s">
        <v>309</v>
      </c>
      <c r="I20" s="164">
        <f>SUM(I16:I19)</f>
        <v>862067.46</v>
      </c>
      <c r="J20" s="164"/>
      <c r="K20" s="152"/>
      <c r="V20" s="165"/>
      <c r="W20" s="152"/>
      <c r="X20" s="152"/>
      <c r="Y20" s="165" t="e">
        <f>+V14-V19</f>
        <v>#REF!</v>
      </c>
    </row>
    <row r="21" spans="1:25">
      <c r="A21" s="152"/>
      <c r="B21" s="152"/>
      <c r="E21" s="152"/>
      <c r="F21" s="152"/>
      <c r="G21" s="152"/>
      <c r="H21" s="152"/>
      <c r="I21" s="152"/>
      <c r="J21" s="152"/>
      <c r="K21" s="151"/>
      <c r="V21" s="152"/>
      <c r="W21" s="152"/>
      <c r="X21" s="152"/>
      <c r="Y21" s="152"/>
    </row>
    <row r="22" spans="1:25" s="152" customFormat="1">
      <c r="I22" s="155" t="s">
        <v>253</v>
      </c>
      <c r="J22" s="155"/>
      <c r="K22" s="151"/>
      <c r="L22" s="320"/>
      <c r="M22" s="406" t="s">
        <v>292</v>
      </c>
      <c r="N22" s="407"/>
      <c r="O22" s="407"/>
      <c r="P22" s="407"/>
      <c r="Q22" s="407"/>
      <c r="R22" s="402"/>
      <c r="S22" s="165"/>
      <c r="U22" s="155"/>
    </row>
    <row r="23" spans="1:25" s="152" customFormat="1">
      <c r="A23" s="151" t="s">
        <v>277</v>
      </c>
      <c r="B23" s="159" t="s">
        <v>259</v>
      </c>
      <c r="C23" s="159" t="s">
        <v>294</v>
      </c>
      <c r="D23" s="159"/>
      <c r="E23" s="159" t="s">
        <v>400</v>
      </c>
      <c r="F23" s="159"/>
      <c r="G23" s="159"/>
      <c r="H23" s="159"/>
      <c r="I23" s="344" t="s">
        <v>404</v>
      </c>
      <c r="J23" s="344"/>
      <c r="K23" s="159" t="s">
        <v>404</v>
      </c>
      <c r="L23" s="235" t="s">
        <v>295</v>
      </c>
      <c r="M23" s="157" t="s">
        <v>296</v>
      </c>
      <c r="N23" s="210" t="s">
        <v>297</v>
      </c>
      <c r="O23" s="210" t="s">
        <v>298</v>
      </c>
      <c r="P23" s="211" t="s">
        <v>299</v>
      </c>
      <c r="Q23" s="158" t="s">
        <v>300</v>
      </c>
      <c r="S23" s="212" t="s">
        <v>301</v>
      </c>
      <c r="U23" s="213" t="s">
        <v>302</v>
      </c>
      <c r="V23" s="158" t="s">
        <v>303</v>
      </c>
    </row>
    <row r="24" spans="1:25">
      <c r="A24" s="152" t="s">
        <v>265</v>
      </c>
      <c r="B24" s="164" t="e">
        <f>+'posizione '!B37</f>
        <v>#REF!</v>
      </c>
      <c r="C24" s="164" t="e">
        <f>+#REF!</f>
        <v>#REF!</v>
      </c>
      <c r="D24" s="165" t="e">
        <f>C24/$C$26</f>
        <v>#REF!</v>
      </c>
      <c r="E24" s="164" t="e">
        <f>+'posizione '!E37</f>
        <v>#REF!</v>
      </c>
      <c r="F24" s="165" t="e">
        <f>E24/$E$26</f>
        <v>#REF!</v>
      </c>
      <c r="G24" s="165"/>
      <c r="H24" s="165"/>
      <c r="I24" s="165" t="e">
        <f>F24*$I$26</f>
        <v>#REF!</v>
      </c>
      <c r="J24" s="165"/>
      <c r="K24" s="193" t="e">
        <f>I24</f>
        <v>#REF!</v>
      </c>
      <c r="L24" s="358">
        <v>193497.01563366016</v>
      </c>
      <c r="M24" s="168">
        <v>232433.9149382234</v>
      </c>
      <c r="N24" s="363">
        <v>21021.066118833794</v>
      </c>
      <c r="O24" s="363">
        <v>15996.247236768186</v>
      </c>
      <c r="P24" s="164">
        <v>40157.902560568968</v>
      </c>
      <c r="Q24" s="169">
        <f>M24+L24+N24+O24+P24</f>
        <v>503106.14648805454</v>
      </c>
      <c r="R24" s="152" t="s">
        <v>310</v>
      </c>
      <c r="S24" s="364"/>
      <c r="T24" s="152"/>
      <c r="U24" s="168">
        <f>+'posizione '!J37</f>
        <v>7408045.4400000004</v>
      </c>
      <c r="V24" s="219" t="e">
        <f>+#REF!</f>
        <v>#REF!</v>
      </c>
      <c r="W24" s="152"/>
    </row>
    <row r="25" spans="1:25">
      <c r="A25" s="152"/>
      <c r="B25" s="172" t="e">
        <f>+'posizione '!B38</f>
        <v>#REF!</v>
      </c>
      <c r="C25" s="172" t="e">
        <f>+#REF!</f>
        <v>#REF!</v>
      </c>
      <c r="D25" s="165" t="e">
        <f>C25/$C$26</f>
        <v>#REF!</v>
      </c>
      <c r="E25" s="172" t="e">
        <f>+'posizione '!E38</f>
        <v>#REF!</v>
      </c>
      <c r="F25" s="165" t="e">
        <f>E25/$E$26</f>
        <v>#REF!</v>
      </c>
      <c r="G25" s="165"/>
      <c r="H25" s="165"/>
      <c r="I25" s="172" t="e">
        <f>F25*$I$26</f>
        <v>#REF!</v>
      </c>
      <c r="J25" s="172"/>
      <c r="K25" s="346" t="e">
        <f>I25-0.01</f>
        <v>#REF!</v>
      </c>
      <c r="L25" s="242">
        <v>12212.674366339834</v>
      </c>
      <c r="M25" s="168">
        <v>18561.663277962325</v>
      </c>
      <c r="N25" s="363">
        <v>1678.6962915686354</v>
      </c>
      <c r="O25" s="363">
        <v>1277.4252629993405</v>
      </c>
      <c r="P25" s="164">
        <v>3206.9221287117889</v>
      </c>
      <c r="Q25" s="169">
        <f>M25+L25+N25+O25+P25</f>
        <v>36937.381327581927</v>
      </c>
      <c r="R25" s="152" t="s">
        <v>311</v>
      </c>
      <c r="S25" s="361"/>
      <c r="T25" s="152"/>
      <c r="U25" s="175">
        <f>+'posizione '!J38</f>
        <v>500329.7</v>
      </c>
      <c r="V25" s="228" t="e">
        <f>+#REF!</f>
        <v>#REF!</v>
      </c>
      <c r="W25" s="152"/>
    </row>
    <row r="26" spans="1:25">
      <c r="A26" s="152"/>
      <c r="B26" s="165" t="e">
        <f>SUM(B24:B25)</f>
        <v>#REF!</v>
      </c>
      <c r="C26" s="165" t="e">
        <f>SUM(C24:C25)</f>
        <v>#REF!</v>
      </c>
      <c r="D26" s="165" t="e">
        <f>SUM(D24:D25)</f>
        <v>#REF!</v>
      </c>
      <c r="E26" s="165" t="e">
        <f>SUM(E24:E25)</f>
        <v>#REF!</v>
      </c>
      <c r="F26" s="165" t="e">
        <f>SUM(F24:F25)</f>
        <v>#REF!</v>
      </c>
      <c r="G26" s="165"/>
      <c r="H26" s="165"/>
      <c r="I26" s="165">
        <v>525897.79</v>
      </c>
      <c r="J26" s="165"/>
      <c r="K26" s="193" t="e">
        <f>SUM(K24:K25)</f>
        <v>#REF!</v>
      </c>
      <c r="L26" s="358">
        <f>SUM(L24:L25)</f>
        <v>205709.69</v>
      </c>
      <c r="M26" s="168"/>
      <c r="N26" s="363"/>
      <c r="O26" s="363"/>
      <c r="P26" s="164"/>
      <c r="Q26" s="169"/>
      <c r="R26" s="152" t="s">
        <v>312</v>
      </c>
      <c r="S26" s="364"/>
      <c r="T26" s="152"/>
      <c r="U26" s="175">
        <f>SUM(U24:U25)</f>
        <v>7908375.1400000006</v>
      </c>
      <c r="V26" s="176" t="e">
        <f>SUM(V24:V25)</f>
        <v>#REF!</v>
      </c>
      <c r="W26" s="165" t="e">
        <f>I26-V26</f>
        <v>#REF!</v>
      </c>
    </row>
    <row r="27" spans="1:25">
      <c r="A27" s="152"/>
      <c r="B27" s="165"/>
      <c r="C27" s="170"/>
      <c r="D27" s="165"/>
      <c r="E27" s="165"/>
      <c r="F27" s="165"/>
      <c r="G27" s="165"/>
      <c r="H27" s="165"/>
      <c r="I27" s="165"/>
      <c r="J27" s="165"/>
      <c r="K27" s="350"/>
      <c r="L27" s="365"/>
      <c r="M27" s="168"/>
      <c r="N27" s="363"/>
      <c r="O27" s="363"/>
      <c r="P27" s="164"/>
      <c r="Q27" s="169"/>
      <c r="R27" s="152"/>
      <c r="S27" s="165"/>
      <c r="T27" s="152"/>
      <c r="U27" s="165"/>
      <c r="V27" s="239"/>
      <c r="W27" s="165"/>
    </row>
    <row r="28" spans="1:25">
      <c r="A28" s="152"/>
      <c r="B28" s="152"/>
      <c r="C28" s="152"/>
      <c r="E28" s="152" t="s">
        <v>309</v>
      </c>
      <c r="F28" s="152"/>
      <c r="G28" s="152"/>
      <c r="H28" s="152"/>
      <c r="I28" s="165"/>
      <c r="J28" s="165"/>
      <c r="K28" s="151"/>
      <c r="L28" s="366"/>
      <c r="M28" s="168"/>
      <c r="N28" s="363"/>
      <c r="O28" s="363"/>
      <c r="P28" s="164"/>
      <c r="Q28" s="169"/>
      <c r="R28" s="152"/>
      <c r="S28" s="165"/>
      <c r="T28" s="152"/>
      <c r="V28" s="152"/>
      <c r="W28" s="152"/>
    </row>
    <row r="29" spans="1:25">
      <c r="A29" s="151" t="s">
        <v>278</v>
      </c>
      <c r="B29" s="152"/>
      <c r="C29" s="152"/>
      <c r="E29" s="152"/>
      <c r="F29" s="152"/>
      <c r="G29" s="152"/>
      <c r="H29" s="152"/>
      <c r="I29" s="165"/>
      <c r="J29" s="165"/>
      <c r="K29" s="151"/>
      <c r="L29" s="366"/>
      <c r="M29" s="168"/>
      <c r="N29" s="363"/>
      <c r="O29" s="363"/>
      <c r="P29" s="164"/>
      <c r="Q29" s="169"/>
      <c r="R29" s="152"/>
      <c r="S29" s="212" t="s">
        <v>301</v>
      </c>
      <c r="T29" s="152"/>
      <c r="V29" s="165"/>
      <c r="W29" s="152"/>
    </row>
    <row r="30" spans="1:25">
      <c r="A30" s="152" t="s">
        <v>265</v>
      </c>
      <c r="B30" s="165" t="e">
        <f>+'posizione '!B43</f>
        <v>#REF!</v>
      </c>
      <c r="C30" s="164" t="e">
        <f>+#REF!</f>
        <v>#REF!</v>
      </c>
      <c r="D30" s="165" t="e">
        <f>C30/$C$32</f>
        <v>#REF!</v>
      </c>
      <c r="E30" s="165" t="e">
        <f>+'posizione '!E43</f>
        <v>#REF!</v>
      </c>
      <c r="F30" s="165" t="e">
        <f>E30/$E$32</f>
        <v>#REF!</v>
      </c>
      <c r="G30" s="165"/>
      <c r="H30" s="165"/>
      <c r="I30" s="166" t="e">
        <f>F30*$I$32</f>
        <v>#REF!</v>
      </c>
      <c r="J30" s="166"/>
      <c r="K30" s="347" t="e">
        <f>I30+0.01</f>
        <v>#REF!</v>
      </c>
      <c r="L30" s="358">
        <v>59548.209243264006</v>
      </c>
      <c r="M30" s="168">
        <v>70593.955638658459</v>
      </c>
      <c r="N30" s="363">
        <v>6384.4392478811378</v>
      </c>
      <c r="O30" s="363">
        <v>4858.320129906846</v>
      </c>
      <c r="P30" s="164">
        <v>12196.607335275663</v>
      </c>
      <c r="Q30" s="169">
        <f>M30+L30+N30+O30+P30</f>
        <v>153581.5315949861</v>
      </c>
      <c r="R30" s="152"/>
      <c r="S30" s="364"/>
      <c r="T30" s="152"/>
      <c r="U30" s="165">
        <f>+'posizione '!J43</f>
        <v>2446020.7999999998</v>
      </c>
      <c r="V30" s="185" t="e">
        <f>+#REF!</f>
        <v>#REF!</v>
      </c>
      <c r="W30" s="152"/>
    </row>
    <row r="31" spans="1:25">
      <c r="A31" s="152"/>
      <c r="B31" s="172" t="e">
        <f>+'posizione '!B44</f>
        <v>#REF!</v>
      </c>
      <c r="C31" s="172" t="e">
        <f>+#REF!</f>
        <v>#REF!</v>
      </c>
      <c r="D31" s="165" t="e">
        <f>C31/$C$32</f>
        <v>#REF!</v>
      </c>
      <c r="E31" s="172" t="e">
        <f>+'posizione '!E44</f>
        <v>#REF!</v>
      </c>
      <c r="F31" s="165" t="e">
        <f>E31/$E$32</f>
        <v>#REF!</v>
      </c>
      <c r="G31" s="165"/>
      <c r="H31" s="165"/>
      <c r="I31" s="173" t="e">
        <f>F31*$I$32</f>
        <v>#REF!</v>
      </c>
      <c r="J31" s="173"/>
      <c r="K31" s="348" t="e">
        <f>I31</f>
        <v>#REF!</v>
      </c>
      <c r="L31" s="242">
        <v>4195.4007567359913</v>
      </c>
      <c r="M31" s="175">
        <v>4973.6161451558164</v>
      </c>
      <c r="N31" s="367">
        <v>449.80834171642857</v>
      </c>
      <c r="O31" s="367">
        <v>342.28737032562447</v>
      </c>
      <c r="P31" s="172">
        <v>859.29797544357689</v>
      </c>
      <c r="Q31" s="176">
        <f>M31+L31+N31+O31+P31</f>
        <v>10820.410589377438</v>
      </c>
      <c r="R31" s="152"/>
      <c r="S31" s="361"/>
      <c r="T31" s="152"/>
      <c r="U31" s="176">
        <f>+'posizione '!J44</f>
        <v>0</v>
      </c>
      <c r="V31" s="242" t="e">
        <f>+#REF!</f>
        <v>#REF!</v>
      </c>
      <c r="W31" s="152"/>
    </row>
    <row r="32" spans="1:25">
      <c r="A32" s="152"/>
      <c r="B32" s="165" t="e">
        <f>SUM(B30:B31)</f>
        <v>#REF!</v>
      </c>
      <c r="C32" s="165" t="e">
        <f>SUM(C30:C31)</f>
        <v>#REF!</v>
      </c>
      <c r="E32" s="165" t="e">
        <f>SUM(E30:E31)</f>
        <v>#REF!</v>
      </c>
      <c r="F32" s="152"/>
      <c r="G32" s="152"/>
      <c r="H32" s="152"/>
      <c r="I32" s="166">
        <v>161594.23999999999</v>
      </c>
      <c r="J32" s="166"/>
      <c r="K32" s="347" t="e">
        <f>SUM(K30:K31)</f>
        <v>#REF!</v>
      </c>
      <c r="L32" s="242">
        <f>SUM(L30:L31)</f>
        <v>63743.61</v>
      </c>
      <c r="M32" s="175">
        <v>326563.15000000002</v>
      </c>
      <c r="N32" s="172">
        <f>ROUND(N63/132.3*100,2)</f>
        <v>29534.01</v>
      </c>
      <c r="O32" s="172">
        <f>ROUND(O63/132.3*100,2)</f>
        <v>22474.28</v>
      </c>
      <c r="P32" s="172">
        <v>56420.73</v>
      </c>
      <c r="Q32" s="176">
        <f>SUM(Q24:Q31)</f>
        <v>704445.47</v>
      </c>
      <c r="R32" s="152"/>
      <c r="S32" s="364"/>
      <c r="T32" s="152"/>
      <c r="U32" s="165">
        <f>SUM(U30:U31)</f>
        <v>2446020.7999999998</v>
      </c>
      <c r="V32" s="165" t="e">
        <f>SUM(V30:V31)</f>
        <v>#REF!</v>
      </c>
      <c r="W32" s="165" t="e">
        <f>I32-V32</f>
        <v>#REF!</v>
      </c>
    </row>
    <row r="33" spans="1:26">
      <c r="A33" s="152"/>
      <c r="B33" s="165"/>
      <c r="C33" s="165"/>
      <c r="E33" s="165"/>
      <c r="F33" s="152"/>
      <c r="G33" s="152"/>
      <c r="H33" s="152"/>
      <c r="I33" s="166"/>
      <c r="J33" s="166"/>
      <c r="K33" s="347"/>
      <c r="L33" s="171"/>
      <c r="M33" s="164"/>
      <c r="N33" s="164"/>
      <c r="O33" s="164"/>
      <c r="P33" s="164"/>
      <c r="Q33" s="164"/>
      <c r="R33" s="152"/>
      <c r="S33" s="165"/>
      <c r="T33" s="152"/>
      <c r="U33" s="165"/>
      <c r="V33" s="165"/>
      <c r="W33" s="152"/>
    </row>
    <row r="34" spans="1:26">
      <c r="A34" s="152"/>
      <c r="B34" s="152"/>
      <c r="C34" s="152"/>
      <c r="E34" s="152"/>
      <c r="F34" s="152"/>
      <c r="G34" s="152"/>
      <c r="H34" s="152"/>
      <c r="I34" s="165"/>
      <c r="J34" s="212" t="s">
        <v>313</v>
      </c>
      <c r="K34" s="368" t="s">
        <v>314</v>
      </c>
      <c r="L34" s="369"/>
      <c r="M34" s="152"/>
      <c r="N34" s="152"/>
      <c r="O34" s="152"/>
      <c r="P34" s="152"/>
      <c r="Q34" s="152"/>
      <c r="R34" s="152"/>
      <c r="S34" s="165" t="s">
        <v>299</v>
      </c>
      <c r="T34" s="152"/>
      <c r="V34" s="165" t="e">
        <f>+V26+V32</f>
        <v>#REF!</v>
      </c>
      <c r="W34" s="152"/>
    </row>
    <row r="35" spans="1:26">
      <c r="A35" s="152"/>
      <c r="B35" s="152"/>
      <c r="C35" s="165" t="e">
        <f>C26+C32</f>
        <v>#REF!</v>
      </c>
      <c r="E35" s="152"/>
      <c r="F35" s="370">
        <f>210400.52+328.58+1072.53</f>
        <v>211801.62999999998</v>
      </c>
      <c r="G35" s="339"/>
      <c r="H35" s="340" t="s">
        <v>315</v>
      </c>
      <c r="I35" s="341">
        <f>211801.63/276882.57*I38</f>
        <v>247294.86440959285</v>
      </c>
      <c r="J35" s="171">
        <f>+I35/I38*J38</f>
        <v>229485.33380053501</v>
      </c>
      <c r="K35" s="167">
        <f>+I35/I38*K38</f>
        <v>0</v>
      </c>
      <c r="L35" s="369"/>
      <c r="M35" s="152"/>
      <c r="N35" s="152"/>
      <c r="O35" s="152"/>
      <c r="P35" s="152">
        <v>56420.73</v>
      </c>
      <c r="Q35" s="152"/>
      <c r="R35" s="152"/>
      <c r="S35" s="166">
        <f>+I35/I38*S38</f>
        <v>49117.595089063572</v>
      </c>
      <c r="T35" s="165">
        <f>SUM(I35:K35)+S35</f>
        <v>525897.7932991914</v>
      </c>
      <c r="V35" s="170"/>
    </row>
    <row r="36" spans="1:26">
      <c r="A36" s="152"/>
      <c r="B36" s="152"/>
      <c r="E36" s="152"/>
      <c r="F36" s="371">
        <v>65080.94</v>
      </c>
      <c r="G36" s="342"/>
      <c r="H36" s="343" t="s">
        <v>316</v>
      </c>
      <c r="I36" s="228">
        <f>65080.94/276882.57*I38</f>
        <v>75987.055590407152</v>
      </c>
      <c r="J36" s="171">
        <f>+I36/I38*J38</f>
        <v>70514.666199464991</v>
      </c>
      <c r="K36" s="167">
        <f>+I36/I38*K38</f>
        <v>0</v>
      </c>
      <c r="L36" s="369"/>
      <c r="M36" s="152"/>
      <c r="N36" s="152"/>
      <c r="O36" s="152"/>
      <c r="P36" s="152"/>
      <c r="Q36" s="152"/>
      <c r="R36" s="152"/>
      <c r="S36" s="166">
        <f>+I36/I38*S38</f>
        <v>15092.514910936432</v>
      </c>
      <c r="T36" s="165">
        <f>+I36+J36+K36+S36</f>
        <v>161594.2367008086</v>
      </c>
      <c r="V36" s="165">
        <v>293175.48</v>
      </c>
      <c r="W36" s="152" t="s">
        <v>317</v>
      </c>
    </row>
    <row r="37" spans="1:26">
      <c r="A37" s="152"/>
      <c r="B37" s="152"/>
      <c r="E37" s="152"/>
      <c r="F37" s="152"/>
      <c r="G37" s="177"/>
      <c r="H37" s="147" t="s">
        <v>318</v>
      </c>
      <c r="I37" s="173">
        <f>0</f>
        <v>0</v>
      </c>
      <c r="J37" s="173"/>
      <c r="K37" s="372"/>
      <c r="L37" s="369"/>
      <c r="M37" s="165"/>
      <c r="N37" s="165"/>
      <c r="O37" s="165"/>
      <c r="P37" s="165"/>
      <c r="Q37" s="152"/>
      <c r="R37" s="152"/>
      <c r="S37" s="172"/>
      <c r="T37" s="152"/>
      <c r="V37" s="173">
        <v>798891.31</v>
      </c>
      <c r="W37" s="152" t="s">
        <v>319</v>
      </c>
    </row>
    <row r="38" spans="1:26">
      <c r="A38" s="152"/>
      <c r="B38" s="152"/>
      <c r="E38" s="152"/>
      <c r="F38" s="152"/>
      <c r="G38" s="177"/>
      <c r="H38" s="177"/>
      <c r="I38" s="166">
        <v>323281.91999999998</v>
      </c>
      <c r="J38" s="166">
        <v>300000</v>
      </c>
      <c r="K38" s="167">
        <v>0</v>
      </c>
      <c r="L38" s="369"/>
      <c r="M38" s="165"/>
      <c r="N38" s="165"/>
      <c r="O38" s="165"/>
      <c r="P38" s="165"/>
      <c r="Q38" s="152"/>
      <c r="R38" s="152"/>
      <c r="S38" s="166">
        <v>64210.11</v>
      </c>
      <c r="T38" s="165">
        <f>SUM(T35:T36)</f>
        <v>687492.03</v>
      </c>
      <c r="U38" s="165"/>
      <c r="V38" s="165">
        <f>SUM(V36:V37)</f>
        <v>1092066.79</v>
      </c>
      <c r="W38" s="152"/>
    </row>
    <row r="39" spans="1:26">
      <c r="A39" s="152"/>
      <c r="B39" s="152"/>
      <c r="I39" s="170"/>
      <c r="J39" s="170"/>
      <c r="V39" s="170"/>
      <c r="Z39" s="170"/>
    </row>
    <row r="40" spans="1:26">
      <c r="A40" s="152"/>
      <c r="B40" s="152"/>
      <c r="L40" s="408" t="s">
        <v>292</v>
      </c>
      <c r="M40" s="409"/>
      <c r="N40" s="409"/>
      <c r="O40" s="409"/>
      <c r="P40" s="409"/>
      <c r="Q40" s="409"/>
      <c r="R40" s="404"/>
    </row>
    <row r="41" spans="1:26">
      <c r="A41" s="151" t="s">
        <v>280</v>
      </c>
      <c r="B41" s="159" t="s">
        <v>259</v>
      </c>
      <c r="C41" s="159" t="s">
        <v>294</v>
      </c>
      <c r="D41" s="159"/>
      <c r="E41" s="159" t="s">
        <v>400</v>
      </c>
      <c r="F41" s="159"/>
      <c r="G41" s="159"/>
      <c r="H41" s="159"/>
      <c r="I41" s="344" t="s">
        <v>404</v>
      </c>
      <c r="J41" s="344"/>
      <c r="K41" s="159" t="s">
        <v>404</v>
      </c>
      <c r="L41" s="244" t="s">
        <v>295</v>
      </c>
      <c r="M41" s="245" t="s">
        <v>296</v>
      </c>
      <c r="N41" s="246" t="s">
        <v>297</v>
      </c>
      <c r="O41" s="246" t="s">
        <v>298</v>
      </c>
      <c r="P41" s="247" t="s">
        <v>299</v>
      </c>
      <c r="Q41" s="248" t="s">
        <v>300</v>
      </c>
      <c r="U41" s="213" t="s">
        <v>302</v>
      </c>
      <c r="V41" s="158" t="s">
        <v>303</v>
      </c>
    </row>
    <row r="42" spans="1:26">
      <c r="A42" s="152"/>
      <c r="B42" s="165"/>
      <c r="C42" s="170"/>
      <c r="D42" s="165"/>
      <c r="E42" s="165"/>
      <c r="F42" s="165"/>
      <c r="G42" s="165"/>
      <c r="H42" s="165"/>
      <c r="I42" s="165"/>
      <c r="J42" s="165"/>
      <c r="K42" s="193"/>
      <c r="L42" s="249"/>
      <c r="M42" s="250"/>
      <c r="N42" s="231"/>
      <c r="O42" s="231"/>
      <c r="P42" s="231"/>
      <c r="Q42" s="217"/>
      <c r="U42" s="165"/>
      <c r="V42" s="170"/>
    </row>
    <row r="43" spans="1:26">
      <c r="A43" s="152"/>
      <c r="B43" s="165"/>
      <c r="C43" s="170"/>
      <c r="D43" s="165"/>
      <c r="E43" s="165"/>
      <c r="F43" s="165"/>
      <c r="G43" s="165"/>
      <c r="H43" s="165"/>
      <c r="I43" s="165"/>
      <c r="J43" s="165"/>
      <c r="K43" s="193"/>
      <c r="L43" s="249"/>
      <c r="M43" s="250"/>
      <c r="N43" s="231"/>
      <c r="O43" s="231"/>
      <c r="P43" s="231"/>
      <c r="Q43" s="217"/>
      <c r="S43" s="295"/>
      <c r="U43" s="165"/>
      <c r="V43" s="170"/>
    </row>
    <row r="44" spans="1:26">
      <c r="A44" s="152" t="s">
        <v>266</v>
      </c>
      <c r="B44" s="165" t="e">
        <f>+'posizione '!B56</f>
        <v>#REF!</v>
      </c>
      <c r="C44" s="187" t="e">
        <f>+#REF!</f>
        <v>#REF!</v>
      </c>
      <c r="D44" s="165" t="e">
        <f t="shared" ref="D44:D49" si="7">C44/$C$50</f>
        <v>#REF!</v>
      </c>
      <c r="E44" s="165" t="e">
        <f>+'posizione '!E56</f>
        <v>#REF!</v>
      </c>
      <c r="F44" s="165" t="e">
        <f t="shared" ref="F44:F49" si="8">E44/$E$50</f>
        <v>#REF!</v>
      </c>
      <c r="G44" s="165"/>
      <c r="H44" s="165"/>
      <c r="I44" s="165" t="e">
        <f t="shared" ref="I44:I49" si="9">F44*$I$50</f>
        <v>#REF!</v>
      </c>
      <c r="J44" s="165"/>
      <c r="K44" s="193" t="e">
        <f>ROUND(I44,2)</f>
        <v>#REF!</v>
      </c>
      <c r="L44" s="214">
        <v>2526.0886192514827</v>
      </c>
      <c r="M44" s="215">
        <v>3127.7536043514856</v>
      </c>
      <c r="N44" s="195">
        <v>0</v>
      </c>
      <c r="O44" s="195">
        <v>0</v>
      </c>
      <c r="P44" s="195">
        <v>966.92673549466053</v>
      </c>
      <c r="Q44" s="236">
        <f t="shared" ref="Q44:Q49" si="10">L44+M44+O44+P44</f>
        <v>6620.7689590976288</v>
      </c>
      <c r="U44" s="187">
        <f>+'posizione '!J56</f>
        <v>149748.15</v>
      </c>
      <c r="V44" s="187" t="e">
        <f>+#REF!</f>
        <v>#REF!</v>
      </c>
      <c r="W44" s="152"/>
    </row>
    <row r="45" spans="1:26">
      <c r="A45" s="152"/>
      <c r="B45" s="165" t="e">
        <f>+'posizione '!B57</f>
        <v>#REF!</v>
      </c>
      <c r="C45" s="188" t="e">
        <f>+#REF!</f>
        <v>#REF!</v>
      </c>
      <c r="D45" s="165" t="e">
        <f t="shared" si="7"/>
        <v>#REF!</v>
      </c>
      <c r="E45" s="165" t="e">
        <f>+'posizione '!E57</f>
        <v>#REF!</v>
      </c>
      <c r="F45" s="165" t="e">
        <f t="shared" si="8"/>
        <v>#REF!</v>
      </c>
      <c r="G45" s="165"/>
      <c r="H45" s="165"/>
      <c r="I45" s="165" t="e">
        <f t="shared" si="9"/>
        <v>#REF!</v>
      </c>
      <c r="J45" s="165"/>
      <c r="K45" s="193" t="e">
        <f>ROUND(I45,2)</f>
        <v>#REF!</v>
      </c>
      <c r="L45" s="214">
        <v>504.24976430407725</v>
      </c>
      <c r="M45" s="215">
        <v>624.352212260393</v>
      </c>
      <c r="N45" s="195">
        <v>0</v>
      </c>
      <c r="O45" s="195">
        <v>0</v>
      </c>
      <c r="P45" s="195">
        <v>193.01483517113041</v>
      </c>
      <c r="Q45" s="236">
        <f t="shared" si="10"/>
        <v>1321.6168117356008</v>
      </c>
      <c r="U45" s="188">
        <f>+'posizione '!J57</f>
        <v>56241.11</v>
      </c>
      <c r="V45" s="188" t="e">
        <f>+#REF!</f>
        <v>#REF!</v>
      </c>
      <c r="W45" s="152"/>
    </row>
    <row r="46" spans="1:26">
      <c r="A46" s="152" t="s">
        <v>267</v>
      </c>
      <c r="B46" s="165" t="e">
        <f>+'posizione '!B58</f>
        <v>#REF!</v>
      </c>
      <c r="C46" s="188" t="e">
        <f>+#REF!</f>
        <v>#REF!</v>
      </c>
      <c r="D46" s="165" t="e">
        <f t="shared" si="7"/>
        <v>#REF!</v>
      </c>
      <c r="E46" s="165" t="e">
        <f>+'posizione '!E58</f>
        <v>#REF!</v>
      </c>
      <c r="F46" s="165" t="e">
        <f t="shared" si="8"/>
        <v>#REF!</v>
      </c>
      <c r="G46" s="165"/>
      <c r="H46" s="165"/>
      <c r="I46" s="165" t="e">
        <f t="shared" si="9"/>
        <v>#REF!</v>
      </c>
      <c r="J46" s="165"/>
      <c r="K46" s="193" t="e">
        <f>ROUND(I46+500,2)</f>
        <v>#REF!</v>
      </c>
      <c r="L46" s="214">
        <v>5575.7848249688022</v>
      </c>
      <c r="M46" s="215">
        <v>5046.5571871483653</v>
      </c>
      <c r="N46" s="195">
        <v>0</v>
      </c>
      <c r="O46" s="195">
        <v>0</v>
      </c>
      <c r="P46" s="195">
        <v>1560.1136418379226</v>
      </c>
      <c r="Q46" s="236">
        <f t="shared" si="10"/>
        <v>12182.45565395509</v>
      </c>
      <c r="U46" s="188">
        <f>+'posizione '!J58</f>
        <v>94461.22</v>
      </c>
      <c r="V46" s="188" t="e">
        <f>+#REF!</f>
        <v>#REF!</v>
      </c>
      <c r="W46" s="152"/>
    </row>
    <row r="47" spans="1:26">
      <c r="A47" s="152"/>
      <c r="B47" s="165" t="e">
        <f>+'posizione '!B59</f>
        <v>#REF!</v>
      </c>
      <c r="C47" s="188" t="e">
        <f>+#REF!</f>
        <v>#REF!</v>
      </c>
      <c r="D47" s="165" t="e">
        <f t="shared" si="7"/>
        <v>#REF!</v>
      </c>
      <c r="E47" s="165" t="e">
        <f>+'posizione '!E59</f>
        <v>#REF!</v>
      </c>
      <c r="F47" s="165" t="e">
        <f t="shared" si="8"/>
        <v>#REF!</v>
      </c>
      <c r="G47" s="165"/>
      <c r="H47" s="165"/>
      <c r="I47" s="165" t="e">
        <f t="shared" si="9"/>
        <v>#REF!</v>
      </c>
      <c r="J47" s="165"/>
      <c r="K47" s="193" t="e">
        <f>I47</f>
        <v>#REF!</v>
      </c>
      <c r="L47" s="214">
        <v>5533.9962403579884</v>
      </c>
      <c r="M47" s="215">
        <v>4994.8153776405297</v>
      </c>
      <c r="N47" s="195">
        <v>0</v>
      </c>
      <c r="O47" s="195">
        <v>0</v>
      </c>
      <c r="P47" s="195">
        <v>1544.1179640177795</v>
      </c>
      <c r="Q47" s="236">
        <f t="shared" si="10"/>
        <v>12072.929582016299</v>
      </c>
      <c r="U47" s="188">
        <f>+'posizione '!J59</f>
        <v>0</v>
      </c>
      <c r="V47" s="188" t="e">
        <f>+#REF!</f>
        <v>#REF!</v>
      </c>
      <c r="W47" s="152"/>
    </row>
    <row r="48" spans="1:26">
      <c r="A48" s="152" t="s">
        <v>269</v>
      </c>
      <c r="B48" s="165" t="e">
        <f>+'posizione '!B60</f>
        <v>#REF!</v>
      </c>
      <c r="C48" s="188" t="e">
        <f>+#REF!</f>
        <v>#REF!</v>
      </c>
      <c r="D48" s="165" t="e">
        <f t="shared" si="7"/>
        <v>#REF!</v>
      </c>
      <c r="E48" s="165" t="e">
        <f>+'posizione '!E60</f>
        <v>#REF!</v>
      </c>
      <c r="F48" s="165" t="e">
        <f t="shared" si="8"/>
        <v>#REF!</v>
      </c>
      <c r="G48" s="165"/>
      <c r="H48" s="165"/>
      <c r="I48" s="165" t="e">
        <f t="shared" si="9"/>
        <v>#REF!</v>
      </c>
      <c r="J48" s="165"/>
      <c r="K48" s="193" t="e">
        <f>ROUND(I48-500,2)</f>
        <v>#REF!</v>
      </c>
      <c r="L48" s="214">
        <v>8072.7005511176485</v>
      </c>
      <c r="M48" s="215">
        <v>13710.001618599224</v>
      </c>
      <c r="N48" s="195">
        <v>0</v>
      </c>
      <c r="O48" s="195">
        <v>0</v>
      </c>
      <c r="P48" s="195">
        <v>4238.3668234785082</v>
      </c>
      <c r="Q48" s="236">
        <f t="shared" si="10"/>
        <v>26021.068993195382</v>
      </c>
      <c r="U48" s="188">
        <f>+'posizione '!J60</f>
        <v>323268.84999999998</v>
      </c>
      <c r="V48" s="188" t="e">
        <f>+#REF!</f>
        <v>#REF!</v>
      </c>
      <c r="W48" s="152"/>
    </row>
    <row r="49" spans="1:25">
      <c r="B49" s="176" t="e">
        <f>+'posizione '!B61</f>
        <v>#REF!</v>
      </c>
      <c r="C49" s="190" t="e">
        <f>+#REF!</f>
        <v>#REF!</v>
      </c>
      <c r="D49" s="165" t="e">
        <f t="shared" si="7"/>
        <v>#REF!</v>
      </c>
      <c r="E49" s="172" t="e">
        <f>+'posizione '!E61</f>
        <v>#REF!</v>
      </c>
      <c r="F49" s="165" t="e">
        <f t="shared" si="8"/>
        <v>#REF!</v>
      </c>
      <c r="G49" s="165"/>
      <c r="H49" s="165"/>
      <c r="I49" s="172" t="e">
        <f t="shared" si="9"/>
        <v>#REF!</v>
      </c>
      <c r="J49" s="172"/>
      <c r="K49" s="346" t="e">
        <f>I49</f>
        <v>#REF!</v>
      </c>
      <c r="L49" s="200">
        <v>0</v>
      </c>
      <c r="M49" s="224">
        <v>0</v>
      </c>
      <c r="N49" s="226">
        <v>0</v>
      </c>
      <c r="O49" s="226">
        <v>0</v>
      </c>
      <c r="P49" s="226">
        <v>0</v>
      </c>
      <c r="Q49" s="241">
        <f t="shared" si="10"/>
        <v>0</v>
      </c>
      <c r="U49" s="190">
        <f>+'posizione '!J61</f>
        <v>37085.53</v>
      </c>
      <c r="V49" s="190" t="e">
        <f>+#REF!</f>
        <v>#REF!</v>
      </c>
      <c r="W49" s="152"/>
    </row>
    <row r="50" spans="1:25">
      <c r="B50" s="165" t="e">
        <f>SUM(B42:B49)</f>
        <v>#REF!</v>
      </c>
      <c r="C50" s="165" t="e">
        <f>SUM(C42:C49)</f>
        <v>#REF!</v>
      </c>
      <c r="D50" s="165" t="e">
        <f>SUM(D42:D49)</f>
        <v>#REF!</v>
      </c>
      <c r="E50" s="165" t="e">
        <f>SUM(E42:E49)</f>
        <v>#REF!</v>
      </c>
      <c r="F50" s="165" t="e">
        <f>SUM(F42:F49)</f>
        <v>#REF!</v>
      </c>
      <c r="G50" s="165"/>
      <c r="H50" s="165"/>
      <c r="I50" s="165">
        <v>101300.06</v>
      </c>
      <c r="J50" s="165"/>
      <c r="K50" s="193" t="e">
        <f>SUM(K44:K49)</f>
        <v>#REF!</v>
      </c>
      <c r="L50" s="181">
        <f>SUM(L44:L49)</f>
        <v>22212.82</v>
      </c>
      <c r="M50" s="224">
        <v>27503.48</v>
      </c>
      <c r="N50" s="226">
        <v>0</v>
      </c>
      <c r="O50" s="226">
        <v>0</v>
      </c>
      <c r="P50" s="226">
        <v>8502.5400000000009</v>
      </c>
      <c r="Q50" s="241">
        <f>SUM(Q44:Q49)</f>
        <v>58218.84</v>
      </c>
      <c r="U50" s="191">
        <f>SUM(U44:U49)</f>
        <v>660804.86</v>
      </c>
      <c r="V50" s="190" t="e">
        <f>SUM(V42:V49)</f>
        <v>#REF!</v>
      </c>
      <c r="W50" s="165" t="e">
        <f>I50+I32-V50-V30-V31</f>
        <v>#REF!</v>
      </c>
    </row>
    <row r="51" spans="1:25">
      <c r="E51" s="152" t="s">
        <v>309</v>
      </c>
      <c r="F51" s="152"/>
      <c r="G51" s="152"/>
      <c r="H51" s="152"/>
      <c r="I51" s="165"/>
      <c r="J51" s="165"/>
      <c r="K51" s="151"/>
      <c r="M51" s="251"/>
      <c r="N51" s="251"/>
      <c r="O51" s="251"/>
      <c r="P51" s="251"/>
      <c r="V51" s="165">
        <v>43436.82</v>
      </c>
      <c r="W51" s="152" t="s">
        <v>317</v>
      </c>
    </row>
    <row r="52" spans="1:25">
      <c r="E52" s="152"/>
      <c r="F52" s="152"/>
      <c r="G52" s="152"/>
      <c r="H52" s="152"/>
      <c r="I52" s="165"/>
      <c r="J52" s="165"/>
      <c r="K52" s="151"/>
      <c r="M52" s="251"/>
      <c r="N52" s="251"/>
      <c r="O52" s="251"/>
      <c r="P52" s="251"/>
      <c r="V52" s="173">
        <v>162999.79</v>
      </c>
      <c r="W52" s="152" t="s">
        <v>319</v>
      </c>
    </row>
    <row r="53" spans="1:25">
      <c r="E53" s="152"/>
      <c r="F53" s="152"/>
      <c r="G53" s="152"/>
      <c r="H53" s="152"/>
      <c r="I53" s="152" t="s">
        <v>320</v>
      </c>
      <c r="J53" s="152"/>
      <c r="K53" s="165">
        <f>97614.17-K54</f>
        <v>44624.259999999995</v>
      </c>
      <c r="L53" s="230"/>
      <c r="M53" s="231"/>
      <c r="N53" s="231"/>
      <c r="O53" s="231"/>
      <c r="P53" s="195">
        <v>8502.94</v>
      </c>
      <c r="V53" s="321">
        <f>SUM(V51:V52)</f>
        <v>206436.61000000002</v>
      </c>
      <c r="W53" s="152"/>
    </row>
    <row r="54" spans="1:25">
      <c r="C54" s="170"/>
      <c r="E54" s="152"/>
      <c r="F54" s="152"/>
      <c r="G54" s="152"/>
      <c r="H54" s="152"/>
      <c r="I54" s="152" t="s">
        <v>319</v>
      </c>
      <c r="J54" s="152"/>
      <c r="K54" s="165">
        <v>52989.91</v>
      </c>
      <c r="M54" s="196"/>
      <c r="N54" s="196"/>
      <c r="O54" s="196"/>
      <c r="P54" s="196"/>
    </row>
    <row r="55" spans="1:25">
      <c r="A55" s="152"/>
      <c r="B55" s="152"/>
      <c r="E55" s="152"/>
      <c r="F55" s="152"/>
      <c r="G55" s="152"/>
      <c r="H55" s="152"/>
      <c r="I55" s="152" t="s">
        <v>299</v>
      </c>
      <c r="J55" s="152"/>
      <c r="K55" s="165">
        <v>2351.77</v>
      </c>
      <c r="L55" s="181"/>
    </row>
    <row r="56" spans="1:25">
      <c r="A56" s="152" t="s">
        <v>283</v>
      </c>
      <c r="B56" s="165" t="e">
        <f>B14+B26+B50+B32</f>
        <v>#REF!</v>
      </c>
      <c r="E56" s="165" t="e">
        <f>+E50+E32+E26+E14</f>
        <v>#REF!</v>
      </c>
      <c r="F56" s="152"/>
      <c r="G56" s="152"/>
      <c r="H56" s="152"/>
      <c r="I56" s="152" t="s">
        <v>410</v>
      </c>
      <c r="J56" s="182"/>
      <c r="K56" s="172">
        <v>1334.12</v>
      </c>
      <c r="L56" s="243"/>
      <c r="U56" s="165">
        <f>U14+U26+U50+U32</f>
        <v>24994361.919999998</v>
      </c>
    </row>
    <row r="57" spans="1:25">
      <c r="E57" s="164"/>
      <c r="F57" s="152"/>
      <c r="G57" s="152"/>
      <c r="H57" s="152"/>
      <c r="I57" s="152"/>
      <c r="J57" s="152"/>
      <c r="K57" s="165">
        <f>SUM(K53:K56)</f>
        <v>101300.06</v>
      </c>
      <c r="L57" s="181"/>
    </row>
    <row r="58" spans="1:25">
      <c r="E58" s="195"/>
    </row>
    <row r="59" spans="1:25">
      <c r="M59" s="252" t="s">
        <v>322</v>
      </c>
      <c r="N59" s="153" t="s">
        <v>323</v>
      </c>
      <c r="O59" s="153" t="s">
        <v>324</v>
      </c>
      <c r="P59" s="153" t="s">
        <v>325</v>
      </c>
      <c r="U59" s="164"/>
      <c r="V59" s="196"/>
      <c r="X59" s="196"/>
      <c r="Y59" s="196"/>
    </row>
    <row r="60" spans="1:25">
      <c r="M60" s="170">
        <f>M14+M32+M50</f>
        <v>751174.63</v>
      </c>
      <c r="N60" s="170">
        <f>N14+N32+N50</f>
        <v>128641.43</v>
      </c>
      <c r="O60" s="170">
        <f>O14+O32+O50</f>
        <v>97891.33</v>
      </c>
      <c r="P60" s="170">
        <f>P14+P32+P50</f>
        <v>158347.35</v>
      </c>
      <c r="U60" s="164"/>
      <c r="V60" s="196"/>
      <c r="X60" s="195"/>
      <c r="Y60" s="196"/>
    </row>
    <row r="61" spans="1:25">
      <c r="U61" s="164"/>
      <c r="V61" s="196"/>
      <c r="X61" s="195"/>
      <c r="Y61" s="196"/>
    </row>
    <row r="62" spans="1:25">
      <c r="C62" s="232">
        <v>2025</v>
      </c>
      <c r="D62" s="165"/>
      <c r="F62" s="153">
        <v>2025</v>
      </c>
      <c r="U62" s="204"/>
      <c r="V62" s="196"/>
      <c r="X62" s="195"/>
      <c r="Y62" s="196"/>
    </row>
    <row r="63" spans="1:25">
      <c r="A63" s="151" t="s">
        <v>257</v>
      </c>
      <c r="B63" s="152"/>
      <c r="C63" s="152" t="s">
        <v>326</v>
      </c>
      <c r="D63" s="165"/>
      <c r="E63" s="152"/>
      <c r="F63" s="151" t="s">
        <v>257</v>
      </c>
      <c r="G63" s="152" t="s">
        <v>326</v>
      </c>
      <c r="H63" s="165"/>
      <c r="J63" s="152"/>
      <c r="M63" s="153" t="s">
        <v>327</v>
      </c>
      <c r="N63" s="170">
        <v>39073.5</v>
      </c>
      <c r="O63" s="170">
        <v>29733.47</v>
      </c>
      <c r="P63" s="170">
        <f>SUM(N63:O63)</f>
        <v>68806.97</v>
      </c>
      <c r="U63" s="153" t="s">
        <v>299</v>
      </c>
      <c r="W63" s="183"/>
      <c r="X63" s="195"/>
      <c r="Y63" s="196"/>
    </row>
    <row r="64" spans="1:25">
      <c r="A64" s="152" t="s">
        <v>265</v>
      </c>
      <c r="B64" s="152"/>
      <c r="C64" s="171" t="e">
        <f>+#REF!</f>
        <v>#REF!</v>
      </c>
      <c r="D64" s="165"/>
      <c r="E64" s="152"/>
      <c r="F64" s="152" t="s">
        <v>265</v>
      </c>
      <c r="G64" s="171" t="e">
        <f>+#REF!</f>
        <v>#REF!</v>
      </c>
      <c r="H64" s="165"/>
      <c r="J64" s="152"/>
      <c r="M64" s="153" t="s">
        <v>257</v>
      </c>
      <c r="N64" s="226">
        <v>131119.12</v>
      </c>
      <c r="O64" s="226">
        <v>99776.76</v>
      </c>
      <c r="P64" s="170">
        <f>SUM(N64:O64)</f>
        <v>230895.88</v>
      </c>
      <c r="U64" s="153" t="s">
        <v>257</v>
      </c>
      <c r="W64" s="170">
        <v>93743.85</v>
      </c>
      <c r="X64" s="195"/>
      <c r="Y64" s="196"/>
    </row>
    <row r="65" spans="1:23">
      <c r="A65" s="152"/>
      <c r="B65" s="152"/>
      <c r="C65" s="171" t="e">
        <f>+#REF!</f>
        <v>#REF!</v>
      </c>
      <c r="D65" s="165"/>
      <c r="E65" s="152"/>
      <c r="F65" s="152"/>
      <c r="G65" s="171" t="e">
        <f>+#REF!</f>
        <v>#REF!</v>
      </c>
      <c r="H65" s="165"/>
      <c r="J65" s="152"/>
      <c r="N65" s="170">
        <f>SUM(N63:N64)</f>
        <v>170192.62</v>
      </c>
      <c r="O65" s="170">
        <f>SUM(O63:O64)</f>
        <v>129510.23</v>
      </c>
      <c r="P65" s="170">
        <f>SUM(P63:P64)</f>
        <v>299702.84999999998</v>
      </c>
      <c r="U65" s="153" t="s">
        <v>328</v>
      </c>
      <c r="W65" s="181">
        <v>63800.45</v>
      </c>
    </row>
    <row r="66" spans="1:23">
      <c r="A66" s="152" t="s">
        <v>266</v>
      </c>
      <c r="B66" s="152"/>
      <c r="C66" s="171" t="e">
        <f>+#REF!</f>
        <v>#REF!</v>
      </c>
      <c r="D66" s="165"/>
      <c r="E66" s="152"/>
      <c r="F66" s="152" t="s">
        <v>266</v>
      </c>
      <c r="G66" s="171" t="e">
        <f>+#REF!</f>
        <v>#REF!</v>
      </c>
      <c r="H66" s="165"/>
      <c r="J66" s="152"/>
      <c r="U66" s="153" t="s">
        <v>329</v>
      </c>
      <c r="W66" s="170">
        <v>2351.77</v>
      </c>
    </row>
    <row r="67" spans="1:23">
      <c r="A67" s="152"/>
      <c r="B67" s="152"/>
      <c r="C67" s="171" t="e">
        <f>+#REF!</f>
        <v>#REF!</v>
      </c>
      <c r="D67" s="165"/>
      <c r="E67" s="152"/>
      <c r="F67" s="152"/>
      <c r="G67" s="171" t="e">
        <f>+#REF!</f>
        <v>#REF!</v>
      </c>
      <c r="H67" s="165"/>
      <c r="J67" s="152"/>
      <c r="P67" s="153">
        <f>P65/132.3*100</f>
        <v>226532.76643990926</v>
      </c>
    </row>
    <row r="68" spans="1:23">
      <c r="A68" s="152" t="s">
        <v>267</v>
      </c>
      <c r="B68" s="152"/>
      <c r="C68" s="171" t="e">
        <f>+#REF!</f>
        <v>#REF!</v>
      </c>
      <c r="D68" s="165"/>
      <c r="E68" s="152"/>
      <c r="F68" s="152" t="s">
        <v>267</v>
      </c>
      <c r="G68" s="171" t="e">
        <f>+#REF!</f>
        <v>#REF!</v>
      </c>
      <c r="H68" s="165"/>
      <c r="J68" s="152"/>
    </row>
    <row r="69" spans="1:23">
      <c r="A69" s="152"/>
      <c r="B69" s="152"/>
      <c r="C69" s="171" t="e">
        <f>+#REF!</f>
        <v>#REF!</v>
      </c>
      <c r="D69" s="165"/>
      <c r="E69" s="152"/>
      <c r="F69" s="152"/>
      <c r="G69" s="171" t="e">
        <f>+#REF!</f>
        <v>#REF!</v>
      </c>
      <c r="H69" s="165"/>
      <c r="J69" s="152"/>
      <c r="N69" s="153">
        <f>1.323*N60</f>
        <v>170192.61188999997</v>
      </c>
      <c r="O69" s="153">
        <f>1.323*O60</f>
        <v>129510.22959</v>
      </c>
    </row>
    <row r="70" spans="1:23">
      <c r="A70" s="152" t="s">
        <v>287</v>
      </c>
      <c r="B70" s="152"/>
      <c r="C70" s="171" t="e">
        <f>+#REF!</f>
        <v>#REF!</v>
      </c>
      <c r="D70" s="165"/>
      <c r="E70" s="152"/>
      <c r="F70" s="152" t="s">
        <v>287</v>
      </c>
      <c r="G70" s="171" t="e">
        <f>+#REF!</f>
        <v>#REF!</v>
      </c>
      <c r="H70" s="165"/>
      <c r="J70" s="152"/>
    </row>
    <row r="71" spans="1:23">
      <c r="A71" s="152"/>
      <c r="B71" s="152"/>
      <c r="C71" s="171" t="e">
        <f>+#REF!</f>
        <v>#REF!</v>
      </c>
      <c r="D71" s="165"/>
      <c r="E71" s="152"/>
      <c r="F71" s="152"/>
      <c r="G71" s="171" t="e">
        <f>+#REF!</f>
        <v>#REF!</v>
      </c>
      <c r="H71" s="165"/>
      <c r="J71" s="152"/>
      <c r="K71" s="181"/>
    </row>
    <row r="72" spans="1:23">
      <c r="A72" s="152" t="s">
        <v>269</v>
      </c>
      <c r="B72" s="152"/>
      <c r="C72" s="171" t="e">
        <f>+#REF!</f>
        <v>#REF!</v>
      </c>
      <c r="D72" s="165"/>
      <c r="E72" s="152"/>
      <c r="F72" s="152" t="s">
        <v>269</v>
      </c>
      <c r="G72" s="171" t="e">
        <f>+#REF!</f>
        <v>#REF!</v>
      </c>
      <c r="H72" s="165"/>
      <c r="J72" s="152"/>
      <c r="K72" s="153"/>
    </row>
    <row r="73" spans="1:23">
      <c r="A73" s="152"/>
      <c r="B73" s="152"/>
      <c r="C73" s="173" t="e">
        <f>+#REF!</f>
        <v>#REF!</v>
      </c>
      <c r="D73" s="165"/>
      <c r="E73" s="152"/>
      <c r="F73" s="152"/>
      <c r="G73" s="173" t="e">
        <f>+#REF!</f>
        <v>#REF!</v>
      </c>
      <c r="H73" s="165"/>
      <c r="J73" s="152"/>
    </row>
    <row r="74" spans="1:23">
      <c r="A74" s="152"/>
      <c r="B74" s="152"/>
      <c r="C74" s="165" t="e">
        <f>SUM(C64:C73)</f>
        <v>#REF!</v>
      </c>
      <c r="D74" s="165" t="e">
        <f>C74-I20</f>
        <v>#REF!</v>
      </c>
      <c r="E74" s="152"/>
      <c r="F74" s="152"/>
      <c r="G74" s="165" t="e">
        <f>SUM(G64:G73)</f>
        <v>#REF!</v>
      </c>
      <c r="H74" s="165" t="e">
        <f>G74-862067.46</f>
        <v>#REF!</v>
      </c>
      <c r="J74" s="152"/>
    </row>
    <row r="75" spans="1:23">
      <c r="A75" s="152"/>
      <c r="B75" s="152"/>
      <c r="C75" s="152"/>
      <c r="E75" s="152"/>
      <c r="F75" s="152"/>
      <c r="G75" s="152"/>
      <c r="H75" s="152"/>
      <c r="J75" s="152"/>
    </row>
    <row r="76" spans="1:23">
      <c r="A76" s="151" t="s">
        <v>330</v>
      </c>
      <c r="B76" s="152"/>
      <c r="C76" s="152"/>
      <c r="E76" s="152"/>
      <c r="F76" s="151" t="s">
        <v>330</v>
      </c>
      <c r="G76" s="152"/>
      <c r="H76" s="152"/>
      <c r="J76" s="152"/>
    </row>
    <row r="77" spans="1:23">
      <c r="A77" s="152" t="s">
        <v>277</v>
      </c>
      <c r="B77" s="152"/>
      <c r="C77" s="164" t="e">
        <f>+#REF!</f>
        <v>#REF!</v>
      </c>
      <c r="E77" s="152"/>
      <c r="F77" s="152" t="s">
        <v>277</v>
      </c>
      <c r="G77" s="164" t="e">
        <f>+#REF!</f>
        <v>#REF!</v>
      </c>
      <c r="H77" s="152"/>
      <c r="J77" s="152"/>
    </row>
    <row r="78" spans="1:23">
      <c r="A78" s="152"/>
      <c r="B78" s="152"/>
      <c r="C78" s="172" t="e">
        <f>+#REF!</f>
        <v>#REF!</v>
      </c>
      <c r="E78" s="152"/>
      <c r="F78" s="152"/>
      <c r="G78" s="172" t="e">
        <f>+#REF!</f>
        <v>#REF!</v>
      </c>
      <c r="H78" s="152"/>
      <c r="J78" s="152"/>
    </row>
    <row r="79" spans="1:23">
      <c r="A79" s="152"/>
      <c r="B79" s="152"/>
      <c r="C79" s="207" t="e">
        <f>SUM(C77:C78)</f>
        <v>#REF!</v>
      </c>
      <c r="D79" s="208"/>
      <c r="E79" s="152"/>
      <c r="F79" s="152"/>
      <c r="G79" s="207" t="e">
        <f>SUM(G77:G78)</f>
        <v>#REF!</v>
      </c>
      <c r="H79" s="208"/>
      <c r="J79" s="152"/>
    </row>
    <row r="80" spans="1:23">
      <c r="A80" s="152"/>
      <c r="B80" s="152"/>
      <c r="C80" s="152"/>
      <c r="E80" s="152"/>
      <c r="F80" s="152"/>
      <c r="G80" s="152"/>
      <c r="H80" s="152"/>
      <c r="J80" s="152"/>
    </row>
    <row r="81" spans="1:10">
      <c r="A81" s="152" t="s">
        <v>331</v>
      </c>
      <c r="B81" s="152"/>
      <c r="C81" s="164" t="e">
        <f>+#REF!</f>
        <v>#REF!</v>
      </c>
      <c r="E81" s="152"/>
      <c r="F81" s="152" t="s">
        <v>331</v>
      </c>
      <c r="G81" s="164" t="e">
        <f>+#REF!</f>
        <v>#REF!</v>
      </c>
      <c r="H81" s="152"/>
      <c r="J81" s="152"/>
    </row>
    <row r="82" spans="1:10">
      <c r="A82" s="152"/>
      <c r="B82" s="152"/>
      <c r="C82" s="172" t="e">
        <f>+#REF!</f>
        <v>#REF!</v>
      </c>
      <c r="E82" s="152"/>
      <c r="F82" s="152"/>
      <c r="G82" s="172" t="e">
        <f>+#REF!</f>
        <v>#REF!</v>
      </c>
      <c r="H82" s="152"/>
      <c r="J82" s="152"/>
    </row>
    <row r="83" spans="1:10">
      <c r="A83" s="152"/>
      <c r="B83" s="152"/>
      <c r="C83" s="164" t="e">
        <f>SUM(C81:C82)</f>
        <v>#REF!</v>
      </c>
      <c r="E83" s="152"/>
      <c r="F83" s="152"/>
      <c r="G83" s="164" t="e">
        <f>SUM(G81:G82)</f>
        <v>#REF!</v>
      </c>
      <c r="H83" s="152"/>
      <c r="J83" s="152"/>
    </row>
    <row r="84" spans="1:10">
      <c r="A84" s="152"/>
      <c r="B84" s="152"/>
      <c r="C84" s="164"/>
      <c r="D84" s="208" t="e">
        <f>C79+C83-T38-I39</f>
        <v>#REF!</v>
      </c>
      <c r="E84" s="152" t="s">
        <v>332</v>
      </c>
      <c r="F84" s="152"/>
      <c r="G84" s="164"/>
      <c r="H84" s="208" t="e">
        <f>G79+G83-687492.03</f>
        <v>#REF!</v>
      </c>
      <c r="J84" s="152" t="s">
        <v>332</v>
      </c>
    </row>
    <row r="85" spans="1:10">
      <c r="A85" s="152"/>
      <c r="B85" s="152"/>
      <c r="C85" s="164"/>
      <c r="D85" s="208"/>
      <c r="E85" s="152"/>
      <c r="F85" s="152"/>
      <c r="G85" s="164"/>
      <c r="H85" s="208"/>
      <c r="J85" s="152"/>
    </row>
    <row r="86" spans="1:10">
      <c r="A86" s="151" t="s">
        <v>333</v>
      </c>
      <c r="B86" s="152"/>
      <c r="C86" s="165"/>
      <c r="E86" s="152"/>
      <c r="F86" s="151" t="s">
        <v>333</v>
      </c>
      <c r="G86" s="165"/>
      <c r="H86" s="152"/>
      <c r="J86" s="152"/>
    </row>
    <row r="87" spans="1:10">
      <c r="A87" s="152" t="s">
        <v>266</v>
      </c>
      <c r="B87" s="152"/>
      <c r="C87" s="187" t="e">
        <f>+#REF!</f>
        <v>#REF!</v>
      </c>
      <c r="E87" s="152"/>
      <c r="F87" s="152" t="s">
        <v>266</v>
      </c>
      <c r="G87" s="187" t="e">
        <f>+#REF!</f>
        <v>#REF!</v>
      </c>
      <c r="H87" s="152"/>
      <c r="J87" s="152"/>
    </row>
    <row r="88" spans="1:10">
      <c r="A88" s="152"/>
      <c r="B88" s="152"/>
      <c r="C88" s="188" t="e">
        <f>+#REF!</f>
        <v>#REF!</v>
      </c>
      <c r="E88" s="152"/>
      <c r="F88" s="152"/>
      <c r="G88" s="188" t="e">
        <f>+#REF!</f>
        <v>#REF!</v>
      </c>
      <c r="H88" s="152"/>
      <c r="J88" s="152"/>
    </row>
    <row r="89" spans="1:10">
      <c r="A89" s="152" t="s">
        <v>267</v>
      </c>
      <c r="B89" s="152"/>
      <c r="C89" s="188" t="e">
        <f>+#REF!</f>
        <v>#REF!</v>
      </c>
      <c r="E89" s="152"/>
      <c r="F89" s="152" t="s">
        <v>267</v>
      </c>
      <c r="G89" s="188" t="e">
        <f>+#REF!</f>
        <v>#REF!</v>
      </c>
      <c r="H89" s="152"/>
      <c r="J89" s="152"/>
    </row>
    <row r="90" spans="1:10">
      <c r="A90" s="152"/>
      <c r="B90" s="152"/>
      <c r="C90" s="188" t="e">
        <f>+#REF!</f>
        <v>#REF!</v>
      </c>
      <c r="E90" s="152"/>
      <c r="F90" s="152"/>
      <c r="G90" s="188" t="e">
        <f>+#REF!</f>
        <v>#REF!</v>
      </c>
      <c r="H90" s="152"/>
      <c r="J90" s="152"/>
    </row>
    <row r="91" spans="1:10">
      <c r="A91" s="152" t="s">
        <v>269</v>
      </c>
      <c r="B91" s="152"/>
      <c r="C91" s="188" t="e">
        <f>+#REF!</f>
        <v>#REF!</v>
      </c>
      <c r="E91" s="152"/>
      <c r="F91" s="152" t="s">
        <v>269</v>
      </c>
      <c r="G91" s="188" t="e">
        <f>+#REF!</f>
        <v>#REF!</v>
      </c>
      <c r="H91" s="152"/>
      <c r="J91" s="152"/>
    </row>
    <row r="92" spans="1:10">
      <c r="A92" s="152"/>
      <c r="B92" s="152"/>
      <c r="C92" s="190" t="e">
        <f>+#REF!</f>
        <v>#REF!</v>
      </c>
      <c r="E92" s="152"/>
      <c r="F92" s="152"/>
      <c r="G92" s="190" t="e">
        <f>+#REF!</f>
        <v>#REF!</v>
      </c>
      <c r="H92" s="152"/>
      <c r="J92" s="152"/>
    </row>
    <row r="93" spans="1:10">
      <c r="B93" s="152"/>
      <c r="C93" s="165" t="e">
        <f>SUM(C87:C92)</f>
        <v>#REF!</v>
      </c>
      <c r="D93" s="165" t="e">
        <f>C93-K57</f>
        <v>#REF!</v>
      </c>
      <c r="E93" s="152"/>
      <c r="G93" s="165" t="e">
        <f>SUM(G87:G92)</f>
        <v>#REF!</v>
      </c>
      <c r="H93" s="165" t="e">
        <f>G93-104421.36</f>
        <v>#REF!</v>
      </c>
      <c r="J93" s="152"/>
    </row>
  </sheetData>
  <mergeCells count="3">
    <mergeCell ref="L2:R2"/>
    <mergeCell ref="M22:R22"/>
    <mergeCell ref="L40:R40"/>
  </mergeCells>
  <pageMargins left="0.55118110236220474" right="0.43307086614173229" top="0.74803149606299213" bottom="0.74803149606299213" header="0.31496062992125984" footer="0.31496062992125984"/>
  <pageSetup paperSize="8" scale="89" orientation="landscape" r:id="rId1"/>
  <headerFooter>
    <oddHeader>&amp;C&amp;A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76"/>
  <sheetViews>
    <sheetView zoomScale="90" zoomScaleNormal="90" workbookViewId="0">
      <selection activeCell="D17" sqref="D17"/>
    </sheetView>
  </sheetViews>
  <sheetFormatPr defaultRowHeight="12.75"/>
  <cols>
    <col min="1" max="1" width="9.140625" style="152" customWidth="1"/>
    <col min="2" max="2" width="13.28515625" style="153" customWidth="1"/>
    <col min="3" max="3" width="14.42578125" style="153" customWidth="1"/>
    <col min="4" max="4" width="12.42578125" style="153" customWidth="1"/>
    <col min="5" max="5" width="17.140625" style="153" customWidth="1"/>
    <col min="6" max="6" width="8.28515625" style="153" customWidth="1"/>
    <col min="7" max="7" width="19.85546875" style="153" customWidth="1"/>
    <col min="8" max="8" width="6.7109375" style="153" customWidth="1"/>
    <col min="9" max="9" width="19.140625" style="153" customWidth="1"/>
    <col min="10" max="10" width="11.42578125" style="153" customWidth="1"/>
    <col min="11" max="11" width="11.5703125" style="183" customWidth="1"/>
    <col min="12" max="12" width="14.28515625" style="233" hidden="1" customWidth="1"/>
    <col min="13" max="16" width="12.5703125" style="153" hidden="1" customWidth="1"/>
    <col min="17" max="17" width="12.42578125" style="153" hidden="1" customWidth="1"/>
    <col min="18" max="18" width="11.42578125" style="153" hidden="1" customWidth="1"/>
    <col min="19" max="20" width="12.85546875" style="153" customWidth="1"/>
    <col min="21" max="21" width="15.5703125" style="153" customWidth="1"/>
    <col min="22" max="22" width="13.42578125" style="153" customWidth="1"/>
    <col min="23" max="23" width="11" style="153" customWidth="1"/>
    <col min="24" max="24" width="9.85546875" style="153" bestFit="1" customWidth="1"/>
    <col min="25" max="25" width="11.85546875" style="153" customWidth="1"/>
    <col min="26" max="26" width="12.85546875" style="153" customWidth="1"/>
    <col min="27" max="264" width="9.140625" style="153"/>
    <col min="265" max="265" width="9.140625" style="153" customWidth="1"/>
    <col min="266" max="266" width="13.28515625" style="153" customWidth="1"/>
    <col min="267" max="267" width="14.42578125" style="153" customWidth="1"/>
    <col min="268" max="268" width="7.5703125" style="153" customWidth="1"/>
    <col min="269" max="269" width="17.140625" style="153" customWidth="1"/>
    <col min="270" max="270" width="6.85546875" style="153" customWidth="1"/>
    <col min="271" max="271" width="19.140625" style="153" customWidth="1"/>
    <col min="272" max="272" width="14.28515625" style="153" customWidth="1"/>
    <col min="273" max="273" width="12.5703125" style="153" customWidth="1"/>
    <col min="274" max="274" width="7.140625" style="153" customWidth="1"/>
    <col min="275" max="275" width="9.140625" style="153"/>
    <col min="276" max="276" width="7.85546875" style="153" customWidth="1"/>
    <col min="277" max="277" width="15.5703125" style="153" customWidth="1"/>
    <col min="278" max="278" width="11" style="153" customWidth="1"/>
    <col min="279" max="520" width="9.140625" style="153"/>
    <col min="521" max="521" width="9.140625" style="153" customWidth="1"/>
    <col min="522" max="522" width="13.28515625" style="153" customWidth="1"/>
    <col min="523" max="523" width="14.42578125" style="153" customWidth="1"/>
    <col min="524" max="524" width="7.5703125" style="153" customWidth="1"/>
    <col min="525" max="525" width="17.140625" style="153" customWidth="1"/>
    <col min="526" max="526" width="6.85546875" style="153" customWidth="1"/>
    <col min="527" max="527" width="19.140625" style="153" customWidth="1"/>
    <col min="528" max="528" width="14.28515625" style="153" customWidth="1"/>
    <col min="529" max="529" width="12.5703125" style="153" customWidth="1"/>
    <col min="530" max="530" width="7.140625" style="153" customWidth="1"/>
    <col min="531" max="531" width="9.140625" style="153"/>
    <col min="532" max="532" width="7.85546875" style="153" customWidth="1"/>
    <col min="533" max="533" width="15.5703125" style="153" customWidth="1"/>
    <col min="534" max="534" width="11" style="153" customWidth="1"/>
    <col min="535" max="776" width="9.140625" style="153"/>
    <col min="777" max="777" width="9.140625" style="153" customWidth="1"/>
    <col min="778" max="778" width="13.28515625" style="153" customWidth="1"/>
    <col min="779" max="779" width="14.42578125" style="153" customWidth="1"/>
    <col min="780" max="780" width="7.5703125" style="153" customWidth="1"/>
    <col min="781" max="781" width="17.140625" style="153" customWidth="1"/>
    <col min="782" max="782" width="6.85546875" style="153" customWidth="1"/>
    <col min="783" max="783" width="19.140625" style="153" customWidth="1"/>
    <col min="784" max="784" width="14.28515625" style="153" customWidth="1"/>
    <col min="785" max="785" width="12.5703125" style="153" customWidth="1"/>
    <col min="786" max="786" width="7.140625" style="153" customWidth="1"/>
    <col min="787" max="787" width="9.140625" style="153"/>
    <col min="788" max="788" width="7.85546875" style="153" customWidth="1"/>
    <col min="789" max="789" width="15.5703125" style="153" customWidth="1"/>
    <col min="790" max="790" width="11" style="153" customWidth="1"/>
    <col min="791" max="1032" width="9.140625" style="153"/>
    <col min="1033" max="1033" width="9.140625" style="153" customWidth="1"/>
    <col min="1034" max="1034" width="13.28515625" style="153" customWidth="1"/>
    <col min="1035" max="1035" width="14.42578125" style="153" customWidth="1"/>
    <col min="1036" max="1036" width="7.5703125" style="153" customWidth="1"/>
    <col min="1037" max="1037" width="17.140625" style="153" customWidth="1"/>
    <col min="1038" max="1038" width="6.85546875" style="153" customWidth="1"/>
    <col min="1039" max="1039" width="19.140625" style="153" customWidth="1"/>
    <col min="1040" max="1040" width="14.28515625" style="153" customWidth="1"/>
    <col min="1041" max="1041" width="12.5703125" style="153" customWidth="1"/>
    <col min="1042" max="1042" width="7.140625" style="153" customWidth="1"/>
    <col min="1043" max="1043" width="9.140625" style="153"/>
    <col min="1044" max="1044" width="7.85546875" style="153" customWidth="1"/>
    <col min="1045" max="1045" width="15.5703125" style="153" customWidth="1"/>
    <col min="1046" max="1046" width="11" style="153" customWidth="1"/>
    <col min="1047" max="1288" width="9.140625" style="153"/>
    <col min="1289" max="1289" width="9.140625" style="153" customWidth="1"/>
    <col min="1290" max="1290" width="13.28515625" style="153" customWidth="1"/>
    <col min="1291" max="1291" width="14.42578125" style="153" customWidth="1"/>
    <col min="1292" max="1292" width="7.5703125" style="153" customWidth="1"/>
    <col min="1293" max="1293" width="17.140625" style="153" customWidth="1"/>
    <col min="1294" max="1294" width="6.85546875" style="153" customWidth="1"/>
    <col min="1295" max="1295" width="19.140625" style="153" customWidth="1"/>
    <col min="1296" max="1296" width="14.28515625" style="153" customWidth="1"/>
    <col min="1297" max="1297" width="12.5703125" style="153" customWidth="1"/>
    <col min="1298" max="1298" width="7.140625" style="153" customWidth="1"/>
    <col min="1299" max="1299" width="9.140625" style="153"/>
    <col min="1300" max="1300" width="7.85546875" style="153" customWidth="1"/>
    <col min="1301" max="1301" width="15.5703125" style="153" customWidth="1"/>
    <col min="1302" max="1302" width="11" style="153" customWidth="1"/>
    <col min="1303" max="1544" width="9.140625" style="153"/>
    <col min="1545" max="1545" width="9.140625" style="153" customWidth="1"/>
    <col min="1546" max="1546" width="13.28515625" style="153" customWidth="1"/>
    <col min="1547" max="1547" width="14.42578125" style="153" customWidth="1"/>
    <col min="1548" max="1548" width="7.5703125" style="153" customWidth="1"/>
    <col min="1549" max="1549" width="17.140625" style="153" customWidth="1"/>
    <col min="1550" max="1550" width="6.85546875" style="153" customWidth="1"/>
    <col min="1551" max="1551" width="19.140625" style="153" customWidth="1"/>
    <col min="1552" max="1552" width="14.28515625" style="153" customWidth="1"/>
    <col min="1553" max="1553" width="12.5703125" style="153" customWidth="1"/>
    <col min="1554" max="1554" width="7.140625" style="153" customWidth="1"/>
    <col min="1555" max="1555" width="9.140625" style="153"/>
    <col min="1556" max="1556" width="7.85546875" style="153" customWidth="1"/>
    <col min="1557" max="1557" width="15.5703125" style="153" customWidth="1"/>
    <col min="1558" max="1558" width="11" style="153" customWidth="1"/>
    <col min="1559" max="1800" width="9.140625" style="153"/>
    <col min="1801" max="1801" width="9.140625" style="153" customWidth="1"/>
    <col min="1802" max="1802" width="13.28515625" style="153" customWidth="1"/>
    <col min="1803" max="1803" width="14.42578125" style="153" customWidth="1"/>
    <col min="1804" max="1804" width="7.5703125" style="153" customWidth="1"/>
    <col min="1805" max="1805" width="17.140625" style="153" customWidth="1"/>
    <col min="1806" max="1806" width="6.85546875" style="153" customWidth="1"/>
    <col min="1807" max="1807" width="19.140625" style="153" customWidth="1"/>
    <col min="1808" max="1808" width="14.28515625" style="153" customWidth="1"/>
    <col min="1809" max="1809" width="12.5703125" style="153" customWidth="1"/>
    <col min="1810" max="1810" width="7.140625" style="153" customWidth="1"/>
    <col min="1811" max="1811" width="9.140625" style="153"/>
    <col min="1812" max="1812" width="7.85546875" style="153" customWidth="1"/>
    <col min="1813" max="1813" width="15.5703125" style="153" customWidth="1"/>
    <col min="1814" max="1814" width="11" style="153" customWidth="1"/>
    <col min="1815" max="2056" width="9.140625" style="153"/>
    <col min="2057" max="2057" width="9.140625" style="153" customWidth="1"/>
    <col min="2058" max="2058" width="13.28515625" style="153" customWidth="1"/>
    <col min="2059" max="2059" width="14.42578125" style="153" customWidth="1"/>
    <col min="2060" max="2060" width="7.5703125" style="153" customWidth="1"/>
    <col min="2061" max="2061" width="17.140625" style="153" customWidth="1"/>
    <col min="2062" max="2062" width="6.85546875" style="153" customWidth="1"/>
    <col min="2063" max="2063" width="19.140625" style="153" customWidth="1"/>
    <col min="2064" max="2064" width="14.28515625" style="153" customWidth="1"/>
    <col min="2065" max="2065" width="12.5703125" style="153" customWidth="1"/>
    <col min="2066" max="2066" width="7.140625" style="153" customWidth="1"/>
    <col min="2067" max="2067" width="9.140625" style="153"/>
    <col min="2068" max="2068" width="7.85546875" style="153" customWidth="1"/>
    <col min="2069" max="2069" width="15.5703125" style="153" customWidth="1"/>
    <col min="2070" max="2070" width="11" style="153" customWidth="1"/>
    <col min="2071" max="2312" width="9.140625" style="153"/>
    <col min="2313" max="2313" width="9.140625" style="153" customWidth="1"/>
    <col min="2314" max="2314" width="13.28515625" style="153" customWidth="1"/>
    <col min="2315" max="2315" width="14.42578125" style="153" customWidth="1"/>
    <col min="2316" max="2316" width="7.5703125" style="153" customWidth="1"/>
    <col min="2317" max="2317" width="17.140625" style="153" customWidth="1"/>
    <col min="2318" max="2318" width="6.85546875" style="153" customWidth="1"/>
    <col min="2319" max="2319" width="19.140625" style="153" customWidth="1"/>
    <col min="2320" max="2320" width="14.28515625" style="153" customWidth="1"/>
    <col min="2321" max="2321" width="12.5703125" style="153" customWidth="1"/>
    <col min="2322" max="2322" width="7.140625" style="153" customWidth="1"/>
    <col min="2323" max="2323" width="9.140625" style="153"/>
    <col min="2324" max="2324" width="7.85546875" style="153" customWidth="1"/>
    <col min="2325" max="2325" width="15.5703125" style="153" customWidth="1"/>
    <col min="2326" max="2326" width="11" style="153" customWidth="1"/>
    <col min="2327" max="2568" width="9.140625" style="153"/>
    <col min="2569" max="2569" width="9.140625" style="153" customWidth="1"/>
    <col min="2570" max="2570" width="13.28515625" style="153" customWidth="1"/>
    <col min="2571" max="2571" width="14.42578125" style="153" customWidth="1"/>
    <col min="2572" max="2572" width="7.5703125" style="153" customWidth="1"/>
    <col min="2573" max="2573" width="17.140625" style="153" customWidth="1"/>
    <col min="2574" max="2574" width="6.85546875" style="153" customWidth="1"/>
    <col min="2575" max="2575" width="19.140625" style="153" customWidth="1"/>
    <col min="2576" max="2576" width="14.28515625" style="153" customWidth="1"/>
    <col min="2577" max="2577" width="12.5703125" style="153" customWidth="1"/>
    <col min="2578" max="2578" width="7.140625" style="153" customWidth="1"/>
    <col min="2579" max="2579" width="9.140625" style="153"/>
    <col min="2580" max="2580" width="7.85546875" style="153" customWidth="1"/>
    <col min="2581" max="2581" width="15.5703125" style="153" customWidth="1"/>
    <col min="2582" max="2582" width="11" style="153" customWidth="1"/>
    <col min="2583" max="2824" width="9.140625" style="153"/>
    <col min="2825" max="2825" width="9.140625" style="153" customWidth="1"/>
    <col min="2826" max="2826" width="13.28515625" style="153" customWidth="1"/>
    <col min="2827" max="2827" width="14.42578125" style="153" customWidth="1"/>
    <col min="2828" max="2828" width="7.5703125" style="153" customWidth="1"/>
    <col min="2829" max="2829" width="17.140625" style="153" customWidth="1"/>
    <col min="2830" max="2830" width="6.85546875" style="153" customWidth="1"/>
    <col min="2831" max="2831" width="19.140625" style="153" customWidth="1"/>
    <col min="2832" max="2832" width="14.28515625" style="153" customWidth="1"/>
    <col min="2833" max="2833" width="12.5703125" style="153" customWidth="1"/>
    <col min="2834" max="2834" width="7.140625" style="153" customWidth="1"/>
    <col min="2835" max="2835" width="9.140625" style="153"/>
    <col min="2836" max="2836" width="7.85546875" style="153" customWidth="1"/>
    <col min="2837" max="2837" width="15.5703125" style="153" customWidth="1"/>
    <col min="2838" max="2838" width="11" style="153" customWidth="1"/>
    <col min="2839" max="3080" width="9.140625" style="153"/>
    <col min="3081" max="3081" width="9.140625" style="153" customWidth="1"/>
    <col min="3082" max="3082" width="13.28515625" style="153" customWidth="1"/>
    <col min="3083" max="3083" width="14.42578125" style="153" customWidth="1"/>
    <col min="3084" max="3084" width="7.5703125" style="153" customWidth="1"/>
    <col min="3085" max="3085" width="17.140625" style="153" customWidth="1"/>
    <col min="3086" max="3086" width="6.85546875" style="153" customWidth="1"/>
    <col min="3087" max="3087" width="19.140625" style="153" customWidth="1"/>
    <col min="3088" max="3088" width="14.28515625" style="153" customWidth="1"/>
    <col min="3089" max="3089" width="12.5703125" style="153" customWidth="1"/>
    <col min="3090" max="3090" width="7.140625" style="153" customWidth="1"/>
    <col min="3091" max="3091" width="9.140625" style="153"/>
    <col min="3092" max="3092" width="7.85546875" style="153" customWidth="1"/>
    <col min="3093" max="3093" width="15.5703125" style="153" customWidth="1"/>
    <col min="3094" max="3094" width="11" style="153" customWidth="1"/>
    <col min="3095" max="3336" width="9.140625" style="153"/>
    <col min="3337" max="3337" width="9.140625" style="153" customWidth="1"/>
    <col min="3338" max="3338" width="13.28515625" style="153" customWidth="1"/>
    <col min="3339" max="3339" width="14.42578125" style="153" customWidth="1"/>
    <col min="3340" max="3340" width="7.5703125" style="153" customWidth="1"/>
    <col min="3341" max="3341" width="17.140625" style="153" customWidth="1"/>
    <col min="3342" max="3342" width="6.85546875" style="153" customWidth="1"/>
    <col min="3343" max="3343" width="19.140625" style="153" customWidth="1"/>
    <col min="3344" max="3344" width="14.28515625" style="153" customWidth="1"/>
    <col min="3345" max="3345" width="12.5703125" style="153" customWidth="1"/>
    <col min="3346" max="3346" width="7.140625" style="153" customWidth="1"/>
    <col min="3347" max="3347" width="9.140625" style="153"/>
    <col min="3348" max="3348" width="7.85546875" style="153" customWidth="1"/>
    <col min="3349" max="3349" width="15.5703125" style="153" customWidth="1"/>
    <col min="3350" max="3350" width="11" style="153" customWidth="1"/>
    <col min="3351" max="3592" width="9.140625" style="153"/>
    <col min="3593" max="3593" width="9.140625" style="153" customWidth="1"/>
    <col min="3594" max="3594" width="13.28515625" style="153" customWidth="1"/>
    <col min="3595" max="3595" width="14.42578125" style="153" customWidth="1"/>
    <col min="3596" max="3596" width="7.5703125" style="153" customWidth="1"/>
    <col min="3597" max="3597" width="17.140625" style="153" customWidth="1"/>
    <col min="3598" max="3598" width="6.85546875" style="153" customWidth="1"/>
    <col min="3599" max="3599" width="19.140625" style="153" customWidth="1"/>
    <col min="3600" max="3600" width="14.28515625" style="153" customWidth="1"/>
    <col min="3601" max="3601" width="12.5703125" style="153" customWidth="1"/>
    <col min="3602" max="3602" width="7.140625" style="153" customWidth="1"/>
    <col min="3603" max="3603" width="9.140625" style="153"/>
    <col min="3604" max="3604" width="7.85546875" style="153" customWidth="1"/>
    <col min="3605" max="3605" width="15.5703125" style="153" customWidth="1"/>
    <col min="3606" max="3606" width="11" style="153" customWidth="1"/>
    <col min="3607" max="3848" width="9.140625" style="153"/>
    <col min="3849" max="3849" width="9.140625" style="153" customWidth="1"/>
    <col min="3850" max="3850" width="13.28515625" style="153" customWidth="1"/>
    <col min="3851" max="3851" width="14.42578125" style="153" customWidth="1"/>
    <col min="3852" max="3852" width="7.5703125" style="153" customWidth="1"/>
    <col min="3853" max="3853" width="17.140625" style="153" customWidth="1"/>
    <col min="3854" max="3854" width="6.85546875" style="153" customWidth="1"/>
    <col min="3855" max="3855" width="19.140625" style="153" customWidth="1"/>
    <col min="3856" max="3856" width="14.28515625" style="153" customWidth="1"/>
    <col min="3857" max="3857" width="12.5703125" style="153" customWidth="1"/>
    <col min="3858" max="3858" width="7.140625" style="153" customWidth="1"/>
    <col min="3859" max="3859" width="9.140625" style="153"/>
    <col min="3860" max="3860" width="7.85546875" style="153" customWidth="1"/>
    <col min="3861" max="3861" width="15.5703125" style="153" customWidth="1"/>
    <col min="3862" max="3862" width="11" style="153" customWidth="1"/>
    <col min="3863" max="4104" width="9.140625" style="153"/>
    <col min="4105" max="4105" width="9.140625" style="153" customWidth="1"/>
    <col min="4106" max="4106" width="13.28515625" style="153" customWidth="1"/>
    <col min="4107" max="4107" width="14.42578125" style="153" customWidth="1"/>
    <col min="4108" max="4108" width="7.5703125" style="153" customWidth="1"/>
    <col min="4109" max="4109" width="17.140625" style="153" customWidth="1"/>
    <col min="4110" max="4110" width="6.85546875" style="153" customWidth="1"/>
    <col min="4111" max="4111" width="19.140625" style="153" customWidth="1"/>
    <col min="4112" max="4112" width="14.28515625" style="153" customWidth="1"/>
    <col min="4113" max="4113" width="12.5703125" style="153" customWidth="1"/>
    <col min="4114" max="4114" width="7.140625" style="153" customWidth="1"/>
    <col min="4115" max="4115" width="9.140625" style="153"/>
    <col min="4116" max="4116" width="7.85546875" style="153" customWidth="1"/>
    <col min="4117" max="4117" width="15.5703125" style="153" customWidth="1"/>
    <col min="4118" max="4118" width="11" style="153" customWidth="1"/>
    <col min="4119" max="4360" width="9.140625" style="153"/>
    <col min="4361" max="4361" width="9.140625" style="153" customWidth="1"/>
    <col min="4362" max="4362" width="13.28515625" style="153" customWidth="1"/>
    <col min="4363" max="4363" width="14.42578125" style="153" customWidth="1"/>
    <col min="4364" max="4364" width="7.5703125" style="153" customWidth="1"/>
    <col min="4365" max="4365" width="17.140625" style="153" customWidth="1"/>
    <col min="4366" max="4366" width="6.85546875" style="153" customWidth="1"/>
    <col min="4367" max="4367" width="19.140625" style="153" customWidth="1"/>
    <col min="4368" max="4368" width="14.28515625" style="153" customWidth="1"/>
    <col min="4369" max="4369" width="12.5703125" style="153" customWidth="1"/>
    <col min="4370" max="4370" width="7.140625" style="153" customWidth="1"/>
    <col min="4371" max="4371" width="9.140625" style="153"/>
    <col min="4372" max="4372" width="7.85546875" style="153" customWidth="1"/>
    <col min="4373" max="4373" width="15.5703125" style="153" customWidth="1"/>
    <col min="4374" max="4374" width="11" style="153" customWidth="1"/>
    <col min="4375" max="4616" width="9.140625" style="153"/>
    <col min="4617" max="4617" width="9.140625" style="153" customWidth="1"/>
    <col min="4618" max="4618" width="13.28515625" style="153" customWidth="1"/>
    <col min="4619" max="4619" width="14.42578125" style="153" customWidth="1"/>
    <col min="4620" max="4620" width="7.5703125" style="153" customWidth="1"/>
    <col min="4621" max="4621" width="17.140625" style="153" customWidth="1"/>
    <col min="4622" max="4622" width="6.85546875" style="153" customWidth="1"/>
    <col min="4623" max="4623" width="19.140625" style="153" customWidth="1"/>
    <col min="4624" max="4624" width="14.28515625" style="153" customWidth="1"/>
    <col min="4625" max="4625" width="12.5703125" style="153" customWidth="1"/>
    <col min="4626" max="4626" width="7.140625" style="153" customWidth="1"/>
    <col min="4627" max="4627" width="9.140625" style="153"/>
    <col min="4628" max="4628" width="7.85546875" style="153" customWidth="1"/>
    <col min="4629" max="4629" width="15.5703125" style="153" customWidth="1"/>
    <col min="4630" max="4630" width="11" style="153" customWidth="1"/>
    <col min="4631" max="4872" width="9.140625" style="153"/>
    <col min="4873" max="4873" width="9.140625" style="153" customWidth="1"/>
    <col min="4874" max="4874" width="13.28515625" style="153" customWidth="1"/>
    <col min="4875" max="4875" width="14.42578125" style="153" customWidth="1"/>
    <col min="4876" max="4876" width="7.5703125" style="153" customWidth="1"/>
    <col min="4877" max="4877" width="17.140625" style="153" customWidth="1"/>
    <col min="4878" max="4878" width="6.85546875" style="153" customWidth="1"/>
    <col min="4879" max="4879" width="19.140625" style="153" customWidth="1"/>
    <col min="4880" max="4880" width="14.28515625" style="153" customWidth="1"/>
    <col min="4881" max="4881" width="12.5703125" style="153" customWidth="1"/>
    <col min="4882" max="4882" width="7.140625" style="153" customWidth="1"/>
    <col min="4883" max="4883" width="9.140625" style="153"/>
    <col min="4884" max="4884" width="7.85546875" style="153" customWidth="1"/>
    <col min="4885" max="4885" width="15.5703125" style="153" customWidth="1"/>
    <col min="4886" max="4886" width="11" style="153" customWidth="1"/>
    <col min="4887" max="5128" width="9.140625" style="153"/>
    <col min="5129" max="5129" width="9.140625" style="153" customWidth="1"/>
    <col min="5130" max="5130" width="13.28515625" style="153" customWidth="1"/>
    <col min="5131" max="5131" width="14.42578125" style="153" customWidth="1"/>
    <col min="5132" max="5132" width="7.5703125" style="153" customWidth="1"/>
    <col min="5133" max="5133" width="17.140625" style="153" customWidth="1"/>
    <col min="5134" max="5134" width="6.85546875" style="153" customWidth="1"/>
    <col min="5135" max="5135" width="19.140625" style="153" customWidth="1"/>
    <col min="5136" max="5136" width="14.28515625" style="153" customWidth="1"/>
    <col min="5137" max="5137" width="12.5703125" style="153" customWidth="1"/>
    <col min="5138" max="5138" width="7.140625" style="153" customWidth="1"/>
    <col min="5139" max="5139" width="9.140625" style="153"/>
    <col min="5140" max="5140" width="7.85546875" style="153" customWidth="1"/>
    <col min="5141" max="5141" width="15.5703125" style="153" customWidth="1"/>
    <col min="5142" max="5142" width="11" style="153" customWidth="1"/>
    <col min="5143" max="5384" width="9.140625" style="153"/>
    <col min="5385" max="5385" width="9.140625" style="153" customWidth="1"/>
    <col min="5386" max="5386" width="13.28515625" style="153" customWidth="1"/>
    <col min="5387" max="5387" width="14.42578125" style="153" customWidth="1"/>
    <col min="5388" max="5388" width="7.5703125" style="153" customWidth="1"/>
    <col min="5389" max="5389" width="17.140625" style="153" customWidth="1"/>
    <col min="5390" max="5390" width="6.85546875" style="153" customWidth="1"/>
    <col min="5391" max="5391" width="19.140625" style="153" customWidth="1"/>
    <col min="5392" max="5392" width="14.28515625" style="153" customWidth="1"/>
    <col min="5393" max="5393" width="12.5703125" style="153" customWidth="1"/>
    <col min="5394" max="5394" width="7.140625" style="153" customWidth="1"/>
    <col min="5395" max="5395" width="9.140625" style="153"/>
    <col min="5396" max="5396" width="7.85546875" style="153" customWidth="1"/>
    <col min="5397" max="5397" width="15.5703125" style="153" customWidth="1"/>
    <col min="5398" max="5398" width="11" style="153" customWidth="1"/>
    <col min="5399" max="5640" width="9.140625" style="153"/>
    <col min="5641" max="5641" width="9.140625" style="153" customWidth="1"/>
    <col min="5642" max="5642" width="13.28515625" style="153" customWidth="1"/>
    <col min="5643" max="5643" width="14.42578125" style="153" customWidth="1"/>
    <col min="5644" max="5644" width="7.5703125" style="153" customWidth="1"/>
    <col min="5645" max="5645" width="17.140625" style="153" customWidth="1"/>
    <col min="5646" max="5646" width="6.85546875" style="153" customWidth="1"/>
    <col min="5647" max="5647" width="19.140625" style="153" customWidth="1"/>
    <col min="5648" max="5648" width="14.28515625" style="153" customWidth="1"/>
    <col min="5649" max="5649" width="12.5703125" style="153" customWidth="1"/>
    <col min="5650" max="5650" width="7.140625" style="153" customWidth="1"/>
    <col min="5651" max="5651" width="9.140625" style="153"/>
    <col min="5652" max="5652" width="7.85546875" style="153" customWidth="1"/>
    <col min="5653" max="5653" width="15.5703125" style="153" customWidth="1"/>
    <col min="5654" max="5654" width="11" style="153" customWidth="1"/>
    <col min="5655" max="5896" width="9.140625" style="153"/>
    <col min="5897" max="5897" width="9.140625" style="153" customWidth="1"/>
    <col min="5898" max="5898" width="13.28515625" style="153" customWidth="1"/>
    <col min="5899" max="5899" width="14.42578125" style="153" customWidth="1"/>
    <col min="5900" max="5900" width="7.5703125" style="153" customWidth="1"/>
    <col min="5901" max="5901" width="17.140625" style="153" customWidth="1"/>
    <col min="5902" max="5902" width="6.85546875" style="153" customWidth="1"/>
    <col min="5903" max="5903" width="19.140625" style="153" customWidth="1"/>
    <col min="5904" max="5904" width="14.28515625" style="153" customWidth="1"/>
    <col min="5905" max="5905" width="12.5703125" style="153" customWidth="1"/>
    <col min="5906" max="5906" width="7.140625" style="153" customWidth="1"/>
    <col min="5907" max="5907" width="9.140625" style="153"/>
    <col min="5908" max="5908" width="7.85546875" style="153" customWidth="1"/>
    <col min="5909" max="5909" width="15.5703125" style="153" customWidth="1"/>
    <col min="5910" max="5910" width="11" style="153" customWidth="1"/>
    <col min="5911" max="6152" width="9.140625" style="153"/>
    <col min="6153" max="6153" width="9.140625" style="153" customWidth="1"/>
    <col min="6154" max="6154" width="13.28515625" style="153" customWidth="1"/>
    <col min="6155" max="6155" width="14.42578125" style="153" customWidth="1"/>
    <col min="6156" max="6156" width="7.5703125" style="153" customWidth="1"/>
    <col min="6157" max="6157" width="17.140625" style="153" customWidth="1"/>
    <col min="6158" max="6158" width="6.85546875" style="153" customWidth="1"/>
    <col min="6159" max="6159" width="19.140625" style="153" customWidth="1"/>
    <col min="6160" max="6160" width="14.28515625" style="153" customWidth="1"/>
    <col min="6161" max="6161" width="12.5703125" style="153" customWidth="1"/>
    <col min="6162" max="6162" width="7.140625" style="153" customWidth="1"/>
    <col min="6163" max="6163" width="9.140625" style="153"/>
    <col min="6164" max="6164" width="7.85546875" style="153" customWidth="1"/>
    <col min="6165" max="6165" width="15.5703125" style="153" customWidth="1"/>
    <col min="6166" max="6166" width="11" style="153" customWidth="1"/>
    <col min="6167" max="6408" width="9.140625" style="153"/>
    <col min="6409" max="6409" width="9.140625" style="153" customWidth="1"/>
    <col min="6410" max="6410" width="13.28515625" style="153" customWidth="1"/>
    <col min="6411" max="6411" width="14.42578125" style="153" customWidth="1"/>
    <col min="6412" max="6412" width="7.5703125" style="153" customWidth="1"/>
    <col min="6413" max="6413" width="17.140625" style="153" customWidth="1"/>
    <col min="6414" max="6414" width="6.85546875" style="153" customWidth="1"/>
    <col min="6415" max="6415" width="19.140625" style="153" customWidth="1"/>
    <col min="6416" max="6416" width="14.28515625" style="153" customWidth="1"/>
    <col min="6417" max="6417" width="12.5703125" style="153" customWidth="1"/>
    <col min="6418" max="6418" width="7.140625" style="153" customWidth="1"/>
    <col min="6419" max="6419" width="9.140625" style="153"/>
    <col min="6420" max="6420" width="7.85546875" style="153" customWidth="1"/>
    <col min="6421" max="6421" width="15.5703125" style="153" customWidth="1"/>
    <col min="6422" max="6422" width="11" style="153" customWidth="1"/>
    <col min="6423" max="6664" width="9.140625" style="153"/>
    <col min="6665" max="6665" width="9.140625" style="153" customWidth="1"/>
    <col min="6666" max="6666" width="13.28515625" style="153" customWidth="1"/>
    <col min="6667" max="6667" width="14.42578125" style="153" customWidth="1"/>
    <col min="6668" max="6668" width="7.5703125" style="153" customWidth="1"/>
    <col min="6669" max="6669" width="17.140625" style="153" customWidth="1"/>
    <col min="6670" max="6670" width="6.85546875" style="153" customWidth="1"/>
    <col min="6671" max="6671" width="19.140625" style="153" customWidth="1"/>
    <col min="6672" max="6672" width="14.28515625" style="153" customWidth="1"/>
    <col min="6673" max="6673" width="12.5703125" style="153" customWidth="1"/>
    <col min="6674" max="6674" width="7.140625" style="153" customWidth="1"/>
    <col min="6675" max="6675" width="9.140625" style="153"/>
    <col min="6676" max="6676" width="7.85546875" style="153" customWidth="1"/>
    <col min="6677" max="6677" width="15.5703125" style="153" customWidth="1"/>
    <col min="6678" max="6678" width="11" style="153" customWidth="1"/>
    <col min="6679" max="6920" width="9.140625" style="153"/>
    <col min="6921" max="6921" width="9.140625" style="153" customWidth="1"/>
    <col min="6922" max="6922" width="13.28515625" style="153" customWidth="1"/>
    <col min="6923" max="6923" width="14.42578125" style="153" customWidth="1"/>
    <col min="6924" max="6924" width="7.5703125" style="153" customWidth="1"/>
    <col min="6925" max="6925" width="17.140625" style="153" customWidth="1"/>
    <col min="6926" max="6926" width="6.85546875" style="153" customWidth="1"/>
    <col min="6927" max="6927" width="19.140625" style="153" customWidth="1"/>
    <col min="6928" max="6928" width="14.28515625" style="153" customWidth="1"/>
    <col min="6929" max="6929" width="12.5703125" style="153" customWidth="1"/>
    <col min="6930" max="6930" width="7.140625" style="153" customWidth="1"/>
    <col min="6931" max="6931" width="9.140625" style="153"/>
    <col min="6932" max="6932" width="7.85546875" style="153" customWidth="1"/>
    <col min="6933" max="6933" width="15.5703125" style="153" customWidth="1"/>
    <col min="6934" max="6934" width="11" style="153" customWidth="1"/>
    <col min="6935" max="7176" width="9.140625" style="153"/>
    <col min="7177" max="7177" width="9.140625" style="153" customWidth="1"/>
    <col min="7178" max="7178" width="13.28515625" style="153" customWidth="1"/>
    <col min="7179" max="7179" width="14.42578125" style="153" customWidth="1"/>
    <col min="7180" max="7180" width="7.5703125" style="153" customWidth="1"/>
    <col min="7181" max="7181" width="17.140625" style="153" customWidth="1"/>
    <col min="7182" max="7182" width="6.85546875" style="153" customWidth="1"/>
    <col min="7183" max="7183" width="19.140625" style="153" customWidth="1"/>
    <col min="7184" max="7184" width="14.28515625" style="153" customWidth="1"/>
    <col min="7185" max="7185" width="12.5703125" style="153" customWidth="1"/>
    <col min="7186" max="7186" width="7.140625" style="153" customWidth="1"/>
    <col min="7187" max="7187" width="9.140625" style="153"/>
    <col min="7188" max="7188" width="7.85546875" style="153" customWidth="1"/>
    <col min="7189" max="7189" width="15.5703125" style="153" customWidth="1"/>
    <col min="7190" max="7190" width="11" style="153" customWidth="1"/>
    <col min="7191" max="7432" width="9.140625" style="153"/>
    <col min="7433" max="7433" width="9.140625" style="153" customWidth="1"/>
    <col min="7434" max="7434" width="13.28515625" style="153" customWidth="1"/>
    <col min="7435" max="7435" width="14.42578125" style="153" customWidth="1"/>
    <col min="7436" max="7436" width="7.5703125" style="153" customWidth="1"/>
    <col min="7437" max="7437" width="17.140625" style="153" customWidth="1"/>
    <col min="7438" max="7438" width="6.85546875" style="153" customWidth="1"/>
    <col min="7439" max="7439" width="19.140625" style="153" customWidth="1"/>
    <col min="7440" max="7440" width="14.28515625" style="153" customWidth="1"/>
    <col min="7441" max="7441" width="12.5703125" style="153" customWidth="1"/>
    <col min="7442" max="7442" width="7.140625" style="153" customWidth="1"/>
    <col min="7443" max="7443" width="9.140625" style="153"/>
    <col min="7444" max="7444" width="7.85546875" style="153" customWidth="1"/>
    <col min="7445" max="7445" width="15.5703125" style="153" customWidth="1"/>
    <col min="7446" max="7446" width="11" style="153" customWidth="1"/>
    <col min="7447" max="7688" width="9.140625" style="153"/>
    <col min="7689" max="7689" width="9.140625" style="153" customWidth="1"/>
    <col min="7690" max="7690" width="13.28515625" style="153" customWidth="1"/>
    <col min="7691" max="7691" width="14.42578125" style="153" customWidth="1"/>
    <col min="7692" max="7692" width="7.5703125" style="153" customWidth="1"/>
    <col min="7693" max="7693" width="17.140625" style="153" customWidth="1"/>
    <col min="7694" max="7694" width="6.85546875" style="153" customWidth="1"/>
    <col min="7695" max="7695" width="19.140625" style="153" customWidth="1"/>
    <col min="7696" max="7696" width="14.28515625" style="153" customWidth="1"/>
    <col min="7697" max="7697" width="12.5703125" style="153" customWidth="1"/>
    <col min="7698" max="7698" width="7.140625" style="153" customWidth="1"/>
    <col min="7699" max="7699" width="9.140625" style="153"/>
    <col min="7700" max="7700" width="7.85546875" style="153" customWidth="1"/>
    <col min="7701" max="7701" width="15.5703125" style="153" customWidth="1"/>
    <col min="7702" max="7702" width="11" style="153" customWidth="1"/>
    <col min="7703" max="7944" width="9.140625" style="153"/>
    <col min="7945" max="7945" width="9.140625" style="153" customWidth="1"/>
    <col min="7946" max="7946" width="13.28515625" style="153" customWidth="1"/>
    <col min="7947" max="7947" width="14.42578125" style="153" customWidth="1"/>
    <col min="7948" max="7948" width="7.5703125" style="153" customWidth="1"/>
    <col min="7949" max="7949" width="17.140625" style="153" customWidth="1"/>
    <col min="7950" max="7950" width="6.85546875" style="153" customWidth="1"/>
    <col min="7951" max="7951" width="19.140625" style="153" customWidth="1"/>
    <col min="7952" max="7952" width="14.28515625" style="153" customWidth="1"/>
    <col min="7953" max="7953" width="12.5703125" style="153" customWidth="1"/>
    <col min="7954" max="7954" width="7.140625" style="153" customWidth="1"/>
    <col min="7955" max="7955" width="9.140625" style="153"/>
    <col min="7956" max="7956" width="7.85546875" style="153" customWidth="1"/>
    <col min="7957" max="7957" width="15.5703125" style="153" customWidth="1"/>
    <col min="7958" max="7958" width="11" style="153" customWidth="1"/>
    <col min="7959" max="8200" width="9.140625" style="153"/>
    <col min="8201" max="8201" width="9.140625" style="153" customWidth="1"/>
    <col min="8202" max="8202" width="13.28515625" style="153" customWidth="1"/>
    <col min="8203" max="8203" width="14.42578125" style="153" customWidth="1"/>
    <col min="8204" max="8204" width="7.5703125" style="153" customWidth="1"/>
    <col min="8205" max="8205" width="17.140625" style="153" customWidth="1"/>
    <col min="8206" max="8206" width="6.85546875" style="153" customWidth="1"/>
    <col min="8207" max="8207" width="19.140625" style="153" customWidth="1"/>
    <col min="8208" max="8208" width="14.28515625" style="153" customWidth="1"/>
    <col min="8209" max="8209" width="12.5703125" style="153" customWidth="1"/>
    <col min="8210" max="8210" width="7.140625" style="153" customWidth="1"/>
    <col min="8211" max="8211" width="9.140625" style="153"/>
    <col min="8212" max="8212" width="7.85546875" style="153" customWidth="1"/>
    <col min="8213" max="8213" width="15.5703125" style="153" customWidth="1"/>
    <col min="8214" max="8214" width="11" style="153" customWidth="1"/>
    <col min="8215" max="8456" width="9.140625" style="153"/>
    <col min="8457" max="8457" width="9.140625" style="153" customWidth="1"/>
    <col min="8458" max="8458" width="13.28515625" style="153" customWidth="1"/>
    <col min="8459" max="8459" width="14.42578125" style="153" customWidth="1"/>
    <col min="8460" max="8460" width="7.5703125" style="153" customWidth="1"/>
    <col min="8461" max="8461" width="17.140625" style="153" customWidth="1"/>
    <col min="8462" max="8462" width="6.85546875" style="153" customWidth="1"/>
    <col min="8463" max="8463" width="19.140625" style="153" customWidth="1"/>
    <col min="8464" max="8464" width="14.28515625" style="153" customWidth="1"/>
    <col min="8465" max="8465" width="12.5703125" style="153" customWidth="1"/>
    <col min="8466" max="8466" width="7.140625" style="153" customWidth="1"/>
    <col min="8467" max="8467" width="9.140625" style="153"/>
    <col min="8468" max="8468" width="7.85546875" style="153" customWidth="1"/>
    <col min="8469" max="8469" width="15.5703125" style="153" customWidth="1"/>
    <col min="8470" max="8470" width="11" style="153" customWidth="1"/>
    <col min="8471" max="8712" width="9.140625" style="153"/>
    <col min="8713" max="8713" width="9.140625" style="153" customWidth="1"/>
    <col min="8714" max="8714" width="13.28515625" style="153" customWidth="1"/>
    <col min="8715" max="8715" width="14.42578125" style="153" customWidth="1"/>
    <col min="8716" max="8716" width="7.5703125" style="153" customWidth="1"/>
    <col min="8717" max="8717" width="17.140625" style="153" customWidth="1"/>
    <col min="8718" max="8718" width="6.85546875" style="153" customWidth="1"/>
    <col min="8719" max="8719" width="19.140625" style="153" customWidth="1"/>
    <col min="8720" max="8720" width="14.28515625" style="153" customWidth="1"/>
    <col min="8721" max="8721" width="12.5703125" style="153" customWidth="1"/>
    <col min="8722" max="8722" width="7.140625" style="153" customWidth="1"/>
    <col min="8723" max="8723" width="9.140625" style="153"/>
    <col min="8724" max="8724" width="7.85546875" style="153" customWidth="1"/>
    <col min="8725" max="8725" width="15.5703125" style="153" customWidth="1"/>
    <col min="8726" max="8726" width="11" style="153" customWidth="1"/>
    <col min="8727" max="8968" width="9.140625" style="153"/>
    <col min="8969" max="8969" width="9.140625" style="153" customWidth="1"/>
    <col min="8970" max="8970" width="13.28515625" style="153" customWidth="1"/>
    <col min="8971" max="8971" width="14.42578125" style="153" customWidth="1"/>
    <col min="8972" max="8972" width="7.5703125" style="153" customWidth="1"/>
    <col min="8973" max="8973" width="17.140625" style="153" customWidth="1"/>
    <col min="8974" max="8974" width="6.85546875" style="153" customWidth="1"/>
    <col min="8975" max="8975" width="19.140625" style="153" customWidth="1"/>
    <col min="8976" max="8976" width="14.28515625" style="153" customWidth="1"/>
    <col min="8977" max="8977" width="12.5703125" style="153" customWidth="1"/>
    <col min="8978" max="8978" width="7.140625" style="153" customWidth="1"/>
    <col min="8979" max="8979" width="9.140625" style="153"/>
    <col min="8980" max="8980" width="7.85546875" style="153" customWidth="1"/>
    <col min="8981" max="8981" width="15.5703125" style="153" customWidth="1"/>
    <col min="8982" max="8982" width="11" style="153" customWidth="1"/>
    <col min="8983" max="9224" width="9.140625" style="153"/>
    <col min="9225" max="9225" width="9.140625" style="153" customWidth="1"/>
    <col min="9226" max="9226" width="13.28515625" style="153" customWidth="1"/>
    <col min="9227" max="9227" width="14.42578125" style="153" customWidth="1"/>
    <col min="9228" max="9228" width="7.5703125" style="153" customWidth="1"/>
    <col min="9229" max="9229" width="17.140625" style="153" customWidth="1"/>
    <col min="9230" max="9230" width="6.85546875" style="153" customWidth="1"/>
    <col min="9231" max="9231" width="19.140625" style="153" customWidth="1"/>
    <col min="9232" max="9232" width="14.28515625" style="153" customWidth="1"/>
    <col min="9233" max="9233" width="12.5703125" style="153" customWidth="1"/>
    <col min="9234" max="9234" width="7.140625" style="153" customWidth="1"/>
    <col min="9235" max="9235" width="9.140625" style="153"/>
    <col min="9236" max="9236" width="7.85546875" style="153" customWidth="1"/>
    <col min="9237" max="9237" width="15.5703125" style="153" customWidth="1"/>
    <col min="9238" max="9238" width="11" style="153" customWidth="1"/>
    <col min="9239" max="9480" width="9.140625" style="153"/>
    <col min="9481" max="9481" width="9.140625" style="153" customWidth="1"/>
    <col min="9482" max="9482" width="13.28515625" style="153" customWidth="1"/>
    <col min="9483" max="9483" width="14.42578125" style="153" customWidth="1"/>
    <col min="9484" max="9484" width="7.5703125" style="153" customWidth="1"/>
    <col min="9485" max="9485" width="17.140625" style="153" customWidth="1"/>
    <col min="9486" max="9486" width="6.85546875" style="153" customWidth="1"/>
    <col min="9487" max="9487" width="19.140625" style="153" customWidth="1"/>
    <col min="9488" max="9488" width="14.28515625" style="153" customWidth="1"/>
    <col min="9489" max="9489" width="12.5703125" style="153" customWidth="1"/>
    <col min="9490" max="9490" width="7.140625" style="153" customWidth="1"/>
    <col min="9491" max="9491" width="9.140625" style="153"/>
    <col min="9492" max="9492" width="7.85546875" style="153" customWidth="1"/>
    <col min="9493" max="9493" width="15.5703125" style="153" customWidth="1"/>
    <col min="9494" max="9494" width="11" style="153" customWidth="1"/>
    <col min="9495" max="9736" width="9.140625" style="153"/>
    <col min="9737" max="9737" width="9.140625" style="153" customWidth="1"/>
    <col min="9738" max="9738" width="13.28515625" style="153" customWidth="1"/>
    <col min="9739" max="9739" width="14.42578125" style="153" customWidth="1"/>
    <col min="9740" max="9740" width="7.5703125" style="153" customWidth="1"/>
    <col min="9741" max="9741" width="17.140625" style="153" customWidth="1"/>
    <col min="9742" max="9742" width="6.85546875" style="153" customWidth="1"/>
    <col min="9743" max="9743" width="19.140625" style="153" customWidth="1"/>
    <col min="9744" max="9744" width="14.28515625" style="153" customWidth="1"/>
    <col min="9745" max="9745" width="12.5703125" style="153" customWidth="1"/>
    <col min="9746" max="9746" width="7.140625" style="153" customWidth="1"/>
    <col min="9747" max="9747" width="9.140625" style="153"/>
    <col min="9748" max="9748" width="7.85546875" style="153" customWidth="1"/>
    <col min="9749" max="9749" width="15.5703125" style="153" customWidth="1"/>
    <col min="9750" max="9750" width="11" style="153" customWidth="1"/>
    <col min="9751" max="9992" width="9.140625" style="153"/>
    <col min="9993" max="9993" width="9.140625" style="153" customWidth="1"/>
    <col min="9994" max="9994" width="13.28515625" style="153" customWidth="1"/>
    <col min="9995" max="9995" width="14.42578125" style="153" customWidth="1"/>
    <col min="9996" max="9996" width="7.5703125" style="153" customWidth="1"/>
    <col min="9997" max="9997" width="17.140625" style="153" customWidth="1"/>
    <col min="9998" max="9998" width="6.85546875" style="153" customWidth="1"/>
    <col min="9999" max="9999" width="19.140625" style="153" customWidth="1"/>
    <col min="10000" max="10000" width="14.28515625" style="153" customWidth="1"/>
    <col min="10001" max="10001" width="12.5703125" style="153" customWidth="1"/>
    <col min="10002" max="10002" width="7.140625" style="153" customWidth="1"/>
    <col min="10003" max="10003" width="9.140625" style="153"/>
    <col min="10004" max="10004" width="7.85546875" style="153" customWidth="1"/>
    <col min="10005" max="10005" width="15.5703125" style="153" customWidth="1"/>
    <col min="10006" max="10006" width="11" style="153" customWidth="1"/>
    <col min="10007" max="10248" width="9.140625" style="153"/>
    <col min="10249" max="10249" width="9.140625" style="153" customWidth="1"/>
    <col min="10250" max="10250" width="13.28515625" style="153" customWidth="1"/>
    <col min="10251" max="10251" width="14.42578125" style="153" customWidth="1"/>
    <col min="10252" max="10252" width="7.5703125" style="153" customWidth="1"/>
    <col min="10253" max="10253" width="17.140625" style="153" customWidth="1"/>
    <col min="10254" max="10254" width="6.85546875" style="153" customWidth="1"/>
    <col min="10255" max="10255" width="19.140625" style="153" customWidth="1"/>
    <col min="10256" max="10256" width="14.28515625" style="153" customWidth="1"/>
    <col min="10257" max="10257" width="12.5703125" style="153" customWidth="1"/>
    <col min="10258" max="10258" width="7.140625" style="153" customWidth="1"/>
    <col min="10259" max="10259" width="9.140625" style="153"/>
    <col min="10260" max="10260" width="7.85546875" style="153" customWidth="1"/>
    <col min="10261" max="10261" width="15.5703125" style="153" customWidth="1"/>
    <col min="10262" max="10262" width="11" style="153" customWidth="1"/>
    <col min="10263" max="10504" width="9.140625" style="153"/>
    <col min="10505" max="10505" width="9.140625" style="153" customWidth="1"/>
    <col min="10506" max="10506" width="13.28515625" style="153" customWidth="1"/>
    <col min="10507" max="10507" width="14.42578125" style="153" customWidth="1"/>
    <col min="10508" max="10508" width="7.5703125" style="153" customWidth="1"/>
    <col min="10509" max="10509" width="17.140625" style="153" customWidth="1"/>
    <col min="10510" max="10510" width="6.85546875" style="153" customWidth="1"/>
    <col min="10511" max="10511" width="19.140625" style="153" customWidth="1"/>
    <col min="10512" max="10512" width="14.28515625" style="153" customWidth="1"/>
    <col min="10513" max="10513" width="12.5703125" style="153" customWidth="1"/>
    <col min="10514" max="10514" width="7.140625" style="153" customWidth="1"/>
    <col min="10515" max="10515" width="9.140625" style="153"/>
    <col min="10516" max="10516" width="7.85546875" style="153" customWidth="1"/>
    <col min="10517" max="10517" width="15.5703125" style="153" customWidth="1"/>
    <col min="10518" max="10518" width="11" style="153" customWidth="1"/>
    <col min="10519" max="10760" width="9.140625" style="153"/>
    <col min="10761" max="10761" width="9.140625" style="153" customWidth="1"/>
    <col min="10762" max="10762" width="13.28515625" style="153" customWidth="1"/>
    <col min="10763" max="10763" width="14.42578125" style="153" customWidth="1"/>
    <col min="10764" max="10764" width="7.5703125" style="153" customWidth="1"/>
    <col min="10765" max="10765" width="17.140625" style="153" customWidth="1"/>
    <col min="10766" max="10766" width="6.85546875" style="153" customWidth="1"/>
    <col min="10767" max="10767" width="19.140625" style="153" customWidth="1"/>
    <col min="10768" max="10768" width="14.28515625" style="153" customWidth="1"/>
    <col min="10769" max="10769" width="12.5703125" style="153" customWidth="1"/>
    <col min="10770" max="10770" width="7.140625" style="153" customWidth="1"/>
    <col min="10771" max="10771" width="9.140625" style="153"/>
    <col min="10772" max="10772" width="7.85546875" style="153" customWidth="1"/>
    <col min="10773" max="10773" width="15.5703125" style="153" customWidth="1"/>
    <col min="10774" max="10774" width="11" style="153" customWidth="1"/>
    <col min="10775" max="11016" width="9.140625" style="153"/>
    <col min="11017" max="11017" width="9.140625" style="153" customWidth="1"/>
    <col min="11018" max="11018" width="13.28515625" style="153" customWidth="1"/>
    <col min="11019" max="11019" width="14.42578125" style="153" customWidth="1"/>
    <col min="11020" max="11020" width="7.5703125" style="153" customWidth="1"/>
    <col min="11021" max="11021" width="17.140625" style="153" customWidth="1"/>
    <col min="11022" max="11022" width="6.85546875" style="153" customWidth="1"/>
    <col min="11023" max="11023" width="19.140625" style="153" customWidth="1"/>
    <col min="11024" max="11024" width="14.28515625" style="153" customWidth="1"/>
    <col min="11025" max="11025" width="12.5703125" style="153" customWidth="1"/>
    <col min="11026" max="11026" width="7.140625" style="153" customWidth="1"/>
    <col min="11027" max="11027" width="9.140625" style="153"/>
    <col min="11028" max="11028" width="7.85546875" style="153" customWidth="1"/>
    <col min="11029" max="11029" width="15.5703125" style="153" customWidth="1"/>
    <col min="11030" max="11030" width="11" style="153" customWidth="1"/>
    <col min="11031" max="11272" width="9.140625" style="153"/>
    <col min="11273" max="11273" width="9.140625" style="153" customWidth="1"/>
    <col min="11274" max="11274" width="13.28515625" style="153" customWidth="1"/>
    <col min="11275" max="11275" width="14.42578125" style="153" customWidth="1"/>
    <col min="11276" max="11276" width="7.5703125" style="153" customWidth="1"/>
    <col min="11277" max="11277" width="17.140625" style="153" customWidth="1"/>
    <col min="11278" max="11278" width="6.85546875" style="153" customWidth="1"/>
    <col min="11279" max="11279" width="19.140625" style="153" customWidth="1"/>
    <col min="11280" max="11280" width="14.28515625" style="153" customWidth="1"/>
    <col min="11281" max="11281" width="12.5703125" style="153" customWidth="1"/>
    <col min="11282" max="11282" width="7.140625" style="153" customWidth="1"/>
    <col min="11283" max="11283" width="9.140625" style="153"/>
    <col min="11284" max="11284" width="7.85546875" style="153" customWidth="1"/>
    <col min="11285" max="11285" width="15.5703125" style="153" customWidth="1"/>
    <col min="11286" max="11286" width="11" style="153" customWidth="1"/>
    <col min="11287" max="11528" width="9.140625" style="153"/>
    <col min="11529" max="11529" width="9.140625" style="153" customWidth="1"/>
    <col min="11530" max="11530" width="13.28515625" style="153" customWidth="1"/>
    <col min="11531" max="11531" width="14.42578125" style="153" customWidth="1"/>
    <col min="11532" max="11532" width="7.5703125" style="153" customWidth="1"/>
    <col min="11533" max="11533" width="17.140625" style="153" customWidth="1"/>
    <col min="11534" max="11534" width="6.85546875" style="153" customWidth="1"/>
    <col min="11535" max="11535" width="19.140625" style="153" customWidth="1"/>
    <col min="11536" max="11536" width="14.28515625" style="153" customWidth="1"/>
    <col min="11537" max="11537" width="12.5703125" style="153" customWidth="1"/>
    <col min="11538" max="11538" width="7.140625" style="153" customWidth="1"/>
    <col min="11539" max="11539" width="9.140625" style="153"/>
    <col min="11540" max="11540" width="7.85546875" style="153" customWidth="1"/>
    <col min="11541" max="11541" width="15.5703125" style="153" customWidth="1"/>
    <col min="11542" max="11542" width="11" style="153" customWidth="1"/>
    <col min="11543" max="11784" width="9.140625" style="153"/>
    <col min="11785" max="11785" width="9.140625" style="153" customWidth="1"/>
    <col min="11786" max="11786" width="13.28515625" style="153" customWidth="1"/>
    <col min="11787" max="11787" width="14.42578125" style="153" customWidth="1"/>
    <col min="11788" max="11788" width="7.5703125" style="153" customWidth="1"/>
    <col min="11789" max="11789" width="17.140625" style="153" customWidth="1"/>
    <col min="11790" max="11790" width="6.85546875" style="153" customWidth="1"/>
    <col min="11791" max="11791" width="19.140625" style="153" customWidth="1"/>
    <col min="11792" max="11792" width="14.28515625" style="153" customWidth="1"/>
    <col min="11793" max="11793" width="12.5703125" style="153" customWidth="1"/>
    <col min="11794" max="11794" width="7.140625" style="153" customWidth="1"/>
    <col min="11795" max="11795" width="9.140625" style="153"/>
    <col min="11796" max="11796" width="7.85546875" style="153" customWidth="1"/>
    <col min="11797" max="11797" width="15.5703125" style="153" customWidth="1"/>
    <col min="11798" max="11798" width="11" style="153" customWidth="1"/>
    <col min="11799" max="12040" width="9.140625" style="153"/>
    <col min="12041" max="12041" width="9.140625" style="153" customWidth="1"/>
    <col min="12042" max="12042" width="13.28515625" style="153" customWidth="1"/>
    <col min="12043" max="12043" width="14.42578125" style="153" customWidth="1"/>
    <col min="12044" max="12044" width="7.5703125" style="153" customWidth="1"/>
    <col min="12045" max="12045" width="17.140625" style="153" customWidth="1"/>
    <col min="12046" max="12046" width="6.85546875" style="153" customWidth="1"/>
    <col min="12047" max="12047" width="19.140625" style="153" customWidth="1"/>
    <col min="12048" max="12048" width="14.28515625" style="153" customWidth="1"/>
    <col min="12049" max="12049" width="12.5703125" style="153" customWidth="1"/>
    <col min="12050" max="12050" width="7.140625" style="153" customWidth="1"/>
    <col min="12051" max="12051" width="9.140625" style="153"/>
    <col min="12052" max="12052" width="7.85546875" style="153" customWidth="1"/>
    <col min="12053" max="12053" width="15.5703125" style="153" customWidth="1"/>
    <col min="12054" max="12054" width="11" style="153" customWidth="1"/>
    <col min="12055" max="12296" width="9.140625" style="153"/>
    <col min="12297" max="12297" width="9.140625" style="153" customWidth="1"/>
    <col min="12298" max="12298" width="13.28515625" style="153" customWidth="1"/>
    <col min="12299" max="12299" width="14.42578125" style="153" customWidth="1"/>
    <col min="12300" max="12300" width="7.5703125" style="153" customWidth="1"/>
    <col min="12301" max="12301" width="17.140625" style="153" customWidth="1"/>
    <col min="12302" max="12302" width="6.85546875" style="153" customWidth="1"/>
    <col min="12303" max="12303" width="19.140625" style="153" customWidth="1"/>
    <col min="12304" max="12304" width="14.28515625" style="153" customWidth="1"/>
    <col min="12305" max="12305" width="12.5703125" style="153" customWidth="1"/>
    <col min="12306" max="12306" width="7.140625" style="153" customWidth="1"/>
    <col min="12307" max="12307" width="9.140625" style="153"/>
    <col min="12308" max="12308" width="7.85546875" style="153" customWidth="1"/>
    <col min="12309" max="12309" width="15.5703125" style="153" customWidth="1"/>
    <col min="12310" max="12310" width="11" style="153" customWidth="1"/>
    <col min="12311" max="12552" width="9.140625" style="153"/>
    <col min="12553" max="12553" width="9.140625" style="153" customWidth="1"/>
    <col min="12554" max="12554" width="13.28515625" style="153" customWidth="1"/>
    <col min="12555" max="12555" width="14.42578125" style="153" customWidth="1"/>
    <col min="12556" max="12556" width="7.5703125" style="153" customWidth="1"/>
    <col min="12557" max="12557" width="17.140625" style="153" customWidth="1"/>
    <col min="12558" max="12558" width="6.85546875" style="153" customWidth="1"/>
    <col min="12559" max="12559" width="19.140625" style="153" customWidth="1"/>
    <col min="12560" max="12560" width="14.28515625" style="153" customWidth="1"/>
    <col min="12561" max="12561" width="12.5703125" style="153" customWidth="1"/>
    <col min="12562" max="12562" width="7.140625" style="153" customWidth="1"/>
    <col min="12563" max="12563" width="9.140625" style="153"/>
    <col min="12564" max="12564" width="7.85546875" style="153" customWidth="1"/>
    <col min="12565" max="12565" width="15.5703125" style="153" customWidth="1"/>
    <col min="12566" max="12566" width="11" style="153" customWidth="1"/>
    <col min="12567" max="12808" width="9.140625" style="153"/>
    <col min="12809" max="12809" width="9.140625" style="153" customWidth="1"/>
    <col min="12810" max="12810" width="13.28515625" style="153" customWidth="1"/>
    <col min="12811" max="12811" width="14.42578125" style="153" customWidth="1"/>
    <col min="12812" max="12812" width="7.5703125" style="153" customWidth="1"/>
    <col min="12813" max="12813" width="17.140625" style="153" customWidth="1"/>
    <col min="12814" max="12814" width="6.85546875" style="153" customWidth="1"/>
    <col min="12815" max="12815" width="19.140625" style="153" customWidth="1"/>
    <col min="12816" max="12816" width="14.28515625" style="153" customWidth="1"/>
    <col min="12817" max="12817" width="12.5703125" style="153" customWidth="1"/>
    <col min="12818" max="12818" width="7.140625" style="153" customWidth="1"/>
    <col min="12819" max="12819" width="9.140625" style="153"/>
    <col min="12820" max="12820" width="7.85546875" style="153" customWidth="1"/>
    <col min="12821" max="12821" width="15.5703125" style="153" customWidth="1"/>
    <col min="12822" max="12822" width="11" style="153" customWidth="1"/>
    <col min="12823" max="13064" width="9.140625" style="153"/>
    <col min="13065" max="13065" width="9.140625" style="153" customWidth="1"/>
    <col min="13066" max="13066" width="13.28515625" style="153" customWidth="1"/>
    <col min="13067" max="13067" width="14.42578125" style="153" customWidth="1"/>
    <col min="13068" max="13068" width="7.5703125" style="153" customWidth="1"/>
    <col min="13069" max="13069" width="17.140625" style="153" customWidth="1"/>
    <col min="13070" max="13070" width="6.85546875" style="153" customWidth="1"/>
    <col min="13071" max="13071" width="19.140625" style="153" customWidth="1"/>
    <col min="13072" max="13072" width="14.28515625" style="153" customWidth="1"/>
    <col min="13073" max="13073" width="12.5703125" style="153" customWidth="1"/>
    <col min="13074" max="13074" width="7.140625" style="153" customWidth="1"/>
    <col min="13075" max="13075" width="9.140625" style="153"/>
    <col min="13076" max="13076" width="7.85546875" style="153" customWidth="1"/>
    <col min="13077" max="13077" width="15.5703125" style="153" customWidth="1"/>
    <col min="13078" max="13078" width="11" style="153" customWidth="1"/>
    <col min="13079" max="13320" width="9.140625" style="153"/>
    <col min="13321" max="13321" width="9.140625" style="153" customWidth="1"/>
    <col min="13322" max="13322" width="13.28515625" style="153" customWidth="1"/>
    <col min="13323" max="13323" width="14.42578125" style="153" customWidth="1"/>
    <col min="13324" max="13324" width="7.5703125" style="153" customWidth="1"/>
    <col min="13325" max="13325" width="17.140625" style="153" customWidth="1"/>
    <col min="13326" max="13326" width="6.85546875" style="153" customWidth="1"/>
    <col min="13327" max="13327" width="19.140625" style="153" customWidth="1"/>
    <col min="13328" max="13328" width="14.28515625" style="153" customWidth="1"/>
    <col min="13329" max="13329" width="12.5703125" style="153" customWidth="1"/>
    <col min="13330" max="13330" width="7.140625" style="153" customWidth="1"/>
    <col min="13331" max="13331" width="9.140625" style="153"/>
    <col min="13332" max="13332" width="7.85546875" style="153" customWidth="1"/>
    <col min="13333" max="13333" width="15.5703125" style="153" customWidth="1"/>
    <col min="13334" max="13334" width="11" style="153" customWidth="1"/>
    <col min="13335" max="13576" width="9.140625" style="153"/>
    <col min="13577" max="13577" width="9.140625" style="153" customWidth="1"/>
    <col min="13578" max="13578" width="13.28515625" style="153" customWidth="1"/>
    <col min="13579" max="13579" width="14.42578125" style="153" customWidth="1"/>
    <col min="13580" max="13580" width="7.5703125" style="153" customWidth="1"/>
    <col min="13581" max="13581" width="17.140625" style="153" customWidth="1"/>
    <col min="13582" max="13582" width="6.85546875" style="153" customWidth="1"/>
    <col min="13583" max="13583" width="19.140625" style="153" customWidth="1"/>
    <col min="13584" max="13584" width="14.28515625" style="153" customWidth="1"/>
    <col min="13585" max="13585" width="12.5703125" style="153" customWidth="1"/>
    <col min="13586" max="13586" width="7.140625" style="153" customWidth="1"/>
    <col min="13587" max="13587" width="9.140625" style="153"/>
    <col min="13588" max="13588" width="7.85546875" style="153" customWidth="1"/>
    <col min="13589" max="13589" width="15.5703125" style="153" customWidth="1"/>
    <col min="13590" max="13590" width="11" style="153" customWidth="1"/>
    <col min="13591" max="13832" width="9.140625" style="153"/>
    <col min="13833" max="13833" width="9.140625" style="153" customWidth="1"/>
    <col min="13834" max="13834" width="13.28515625" style="153" customWidth="1"/>
    <col min="13835" max="13835" width="14.42578125" style="153" customWidth="1"/>
    <col min="13836" max="13836" width="7.5703125" style="153" customWidth="1"/>
    <col min="13837" max="13837" width="17.140625" style="153" customWidth="1"/>
    <col min="13838" max="13838" width="6.85546875" style="153" customWidth="1"/>
    <col min="13839" max="13839" width="19.140625" style="153" customWidth="1"/>
    <col min="13840" max="13840" width="14.28515625" style="153" customWidth="1"/>
    <col min="13841" max="13841" width="12.5703125" style="153" customWidth="1"/>
    <col min="13842" max="13842" width="7.140625" style="153" customWidth="1"/>
    <col min="13843" max="13843" width="9.140625" style="153"/>
    <col min="13844" max="13844" width="7.85546875" style="153" customWidth="1"/>
    <col min="13845" max="13845" width="15.5703125" style="153" customWidth="1"/>
    <col min="13846" max="13846" width="11" style="153" customWidth="1"/>
    <col min="13847" max="14088" width="9.140625" style="153"/>
    <col min="14089" max="14089" width="9.140625" style="153" customWidth="1"/>
    <col min="14090" max="14090" width="13.28515625" style="153" customWidth="1"/>
    <col min="14091" max="14091" width="14.42578125" style="153" customWidth="1"/>
    <col min="14092" max="14092" width="7.5703125" style="153" customWidth="1"/>
    <col min="14093" max="14093" width="17.140625" style="153" customWidth="1"/>
    <col min="14094" max="14094" width="6.85546875" style="153" customWidth="1"/>
    <col min="14095" max="14095" width="19.140625" style="153" customWidth="1"/>
    <col min="14096" max="14096" width="14.28515625" style="153" customWidth="1"/>
    <col min="14097" max="14097" width="12.5703125" style="153" customWidth="1"/>
    <col min="14098" max="14098" width="7.140625" style="153" customWidth="1"/>
    <col min="14099" max="14099" width="9.140625" style="153"/>
    <col min="14100" max="14100" width="7.85546875" style="153" customWidth="1"/>
    <col min="14101" max="14101" width="15.5703125" style="153" customWidth="1"/>
    <col min="14102" max="14102" width="11" style="153" customWidth="1"/>
    <col min="14103" max="14344" width="9.140625" style="153"/>
    <col min="14345" max="14345" width="9.140625" style="153" customWidth="1"/>
    <col min="14346" max="14346" width="13.28515625" style="153" customWidth="1"/>
    <col min="14347" max="14347" width="14.42578125" style="153" customWidth="1"/>
    <col min="14348" max="14348" width="7.5703125" style="153" customWidth="1"/>
    <col min="14349" max="14349" width="17.140625" style="153" customWidth="1"/>
    <col min="14350" max="14350" width="6.85546875" style="153" customWidth="1"/>
    <col min="14351" max="14351" width="19.140625" style="153" customWidth="1"/>
    <col min="14352" max="14352" width="14.28515625" style="153" customWidth="1"/>
    <col min="14353" max="14353" width="12.5703125" style="153" customWidth="1"/>
    <col min="14354" max="14354" width="7.140625" style="153" customWidth="1"/>
    <col min="14355" max="14355" width="9.140625" style="153"/>
    <col min="14356" max="14356" width="7.85546875" style="153" customWidth="1"/>
    <col min="14357" max="14357" width="15.5703125" style="153" customWidth="1"/>
    <col min="14358" max="14358" width="11" style="153" customWidth="1"/>
    <col min="14359" max="14600" width="9.140625" style="153"/>
    <col min="14601" max="14601" width="9.140625" style="153" customWidth="1"/>
    <col min="14602" max="14602" width="13.28515625" style="153" customWidth="1"/>
    <col min="14603" max="14603" width="14.42578125" style="153" customWidth="1"/>
    <col min="14604" max="14604" width="7.5703125" style="153" customWidth="1"/>
    <col min="14605" max="14605" width="17.140625" style="153" customWidth="1"/>
    <col min="14606" max="14606" width="6.85546875" style="153" customWidth="1"/>
    <col min="14607" max="14607" width="19.140625" style="153" customWidth="1"/>
    <col min="14608" max="14608" width="14.28515625" style="153" customWidth="1"/>
    <col min="14609" max="14609" width="12.5703125" style="153" customWidth="1"/>
    <col min="14610" max="14610" width="7.140625" style="153" customWidth="1"/>
    <col min="14611" max="14611" width="9.140625" style="153"/>
    <col min="14612" max="14612" width="7.85546875" style="153" customWidth="1"/>
    <col min="14613" max="14613" width="15.5703125" style="153" customWidth="1"/>
    <col min="14614" max="14614" width="11" style="153" customWidth="1"/>
    <col min="14615" max="14856" width="9.140625" style="153"/>
    <col min="14857" max="14857" width="9.140625" style="153" customWidth="1"/>
    <col min="14858" max="14858" width="13.28515625" style="153" customWidth="1"/>
    <col min="14859" max="14859" width="14.42578125" style="153" customWidth="1"/>
    <col min="14860" max="14860" width="7.5703125" style="153" customWidth="1"/>
    <col min="14861" max="14861" width="17.140625" style="153" customWidth="1"/>
    <col min="14862" max="14862" width="6.85546875" style="153" customWidth="1"/>
    <col min="14863" max="14863" width="19.140625" style="153" customWidth="1"/>
    <col min="14864" max="14864" width="14.28515625" style="153" customWidth="1"/>
    <col min="14865" max="14865" width="12.5703125" style="153" customWidth="1"/>
    <col min="14866" max="14866" width="7.140625" style="153" customWidth="1"/>
    <col min="14867" max="14867" width="9.140625" style="153"/>
    <col min="14868" max="14868" width="7.85546875" style="153" customWidth="1"/>
    <col min="14869" max="14869" width="15.5703125" style="153" customWidth="1"/>
    <col min="14870" max="14870" width="11" style="153" customWidth="1"/>
    <col min="14871" max="15112" width="9.140625" style="153"/>
    <col min="15113" max="15113" width="9.140625" style="153" customWidth="1"/>
    <col min="15114" max="15114" width="13.28515625" style="153" customWidth="1"/>
    <col min="15115" max="15115" width="14.42578125" style="153" customWidth="1"/>
    <col min="15116" max="15116" width="7.5703125" style="153" customWidth="1"/>
    <col min="15117" max="15117" width="17.140625" style="153" customWidth="1"/>
    <col min="15118" max="15118" width="6.85546875" style="153" customWidth="1"/>
    <col min="15119" max="15119" width="19.140625" style="153" customWidth="1"/>
    <col min="15120" max="15120" width="14.28515625" style="153" customWidth="1"/>
    <col min="15121" max="15121" width="12.5703125" style="153" customWidth="1"/>
    <col min="15122" max="15122" width="7.140625" style="153" customWidth="1"/>
    <col min="15123" max="15123" width="9.140625" style="153"/>
    <col min="15124" max="15124" width="7.85546875" style="153" customWidth="1"/>
    <col min="15125" max="15125" width="15.5703125" style="153" customWidth="1"/>
    <col min="15126" max="15126" width="11" style="153" customWidth="1"/>
    <col min="15127" max="15368" width="9.140625" style="153"/>
    <col min="15369" max="15369" width="9.140625" style="153" customWidth="1"/>
    <col min="15370" max="15370" width="13.28515625" style="153" customWidth="1"/>
    <col min="15371" max="15371" width="14.42578125" style="153" customWidth="1"/>
    <col min="15372" max="15372" width="7.5703125" style="153" customWidth="1"/>
    <col min="15373" max="15373" width="17.140625" style="153" customWidth="1"/>
    <col min="15374" max="15374" width="6.85546875" style="153" customWidth="1"/>
    <col min="15375" max="15375" width="19.140625" style="153" customWidth="1"/>
    <col min="15376" max="15376" width="14.28515625" style="153" customWidth="1"/>
    <col min="15377" max="15377" width="12.5703125" style="153" customWidth="1"/>
    <col min="15378" max="15378" width="7.140625" style="153" customWidth="1"/>
    <col min="15379" max="15379" width="9.140625" style="153"/>
    <col min="15380" max="15380" width="7.85546875" style="153" customWidth="1"/>
    <col min="15381" max="15381" width="15.5703125" style="153" customWidth="1"/>
    <col min="15382" max="15382" width="11" style="153" customWidth="1"/>
    <col min="15383" max="15624" width="9.140625" style="153"/>
    <col min="15625" max="15625" width="9.140625" style="153" customWidth="1"/>
    <col min="15626" max="15626" width="13.28515625" style="153" customWidth="1"/>
    <col min="15627" max="15627" width="14.42578125" style="153" customWidth="1"/>
    <col min="15628" max="15628" width="7.5703125" style="153" customWidth="1"/>
    <col min="15629" max="15629" width="17.140625" style="153" customWidth="1"/>
    <col min="15630" max="15630" width="6.85546875" style="153" customWidth="1"/>
    <col min="15631" max="15631" width="19.140625" style="153" customWidth="1"/>
    <col min="15632" max="15632" width="14.28515625" style="153" customWidth="1"/>
    <col min="15633" max="15633" width="12.5703125" style="153" customWidth="1"/>
    <col min="15634" max="15634" width="7.140625" style="153" customWidth="1"/>
    <col min="15635" max="15635" width="9.140625" style="153"/>
    <col min="15636" max="15636" width="7.85546875" style="153" customWidth="1"/>
    <col min="15637" max="15637" width="15.5703125" style="153" customWidth="1"/>
    <col min="15638" max="15638" width="11" style="153" customWidth="1"/>
    <col min="15639" max="15880" width="9.140625" style="153"/>
    <col min="15881" max="15881" width="9.140625" style="153" customWidth="1"/>
    <col min="15882" max="15882" width="13.28515625" style="153" customWidth="1"/>
    <col min="15883" max="15883" width="14.42578125" style="153" customWidth="1"/>
    <col min="15884" max="15884" width="7.5703125" style="153" customWidth="1"/>
    <col min="15885" max="15885" width="17.140625" style="153" customWidth="1"/>
    <col min="15886" max="15886" width="6.85546875" style="153" customWidth="1"/>
    <col min="15887" max="15887" width="19.140625" style="153" customWidth="1"/>
    <col min="15888" max="15888" width="14.28515625" style="153" customWidth="1"/>
    <col min="15889" max="15889" width="12.5703125" style="153" customWidth="1"/>
    <col min="15890" max="15890" width="7.140625" style="153" customWidth="1"/>
    <col min="15891" max="15891" width="9.140625" style="153"/>
    <col min="15892" max="15892" width="7.85546875" style="153" customWidth="1"/>
    <col min="15893" max="15893" width="15.5703125" style="153" customWidth="1"/>
    <col min="15894" max="15894" width="11" style="153" customWidth="1"/>
    <col min="15895" max="16136" width="9.140625" style="153"/>
    <col min="16137" max="16137" width="9.140625" style="153" customWidth="1"/>
    <col min="16138" max="16138" width="13.28515625" style="153" customWidth="1"/>
    <col min="16139" max="16139" width="14.42578125" style="153" customWidth="1"/>
    <col min="16140" max="16140" width="7.5703125" style="153" customWidth="1"/>
    <col min="16141" max="16141" width="17.140625" style="153" customWidth="1"/>
    <col min="16142" max="16142" width="6.85546875" style="153" customWidth="1"/>
    <col min="16143" max="16143" width="19.140625" style="153" customWidth="1"/>
    <col min="16144" max="16144" width="14.28515625" style="153" customWidth="1"/>
    <col min="16145" max="16145" width="12.5703125" style="153" customWidth="1"/>
    <col min="16146" max="16146" width="7.140625" style="153" customWidth="1"/>
    <col min="16147" max="16147" width="9.140625" style="153"/>
    <col min="16148" max="16148" width="7.85546875" style="153" customWidth="1"/>
    <col min="16149" max="16149" width="15.5703125" style="153" customWidth="1"/>
    <col min="16150" max="16150" width="11" style="153" customWidth="1"/>
    <col min="16151" max="16384" width="9.140625" style="153"/>
  </cols>
  <sheetData>
    <row r="1" spans="1:22">
      <c r="A1" s="151" t="s">
        <v>334</v>
      </c>
      <c r="S1" s="206"/>
    </row>
    <row r="2" spans="1:22">
      <c r="I2" s="155" t="s">
        <v>253</v>
      </c>
      <c r="J2" s="163"/>
      <c r="L2" s="410" t="s">
        <v>292</v>
      </c>
      <c r="M2" s="410"/>
      <c r="N2" s="410"/>
      <c r="O2" s="410"/>
      <c r="P2" s="410"/>
      <c r="Q2" s="410"/>
      <c r="R2" s="411"/>
      <c r="S2" s="206"/>
    </row>
    <row r="3" spans="1:22" s="152" customFormat="1">
      <c r="A3" s="151" t="s">
        <v>257</v>
      </c>
      <c r="B3" s="159" t="s">
        <v>259</v>
      </c>
      <c r="C3" s="253" t="s">
        <v>405</v>
      </c>
      <c r="D3" s="159"/>
      <c r="E3" s="159" t="s">
        <v>400</v>
      </c>
      <c r="F3" s="159"/>
      <c r="G3" s="159" t="s">
        <v>403</v>
      </c>
      <c r="H3" s="159"/>
      <c r="I3" s="155" t="s">
        <v>406</v>
      </c>
      <c r="J3" s="254" t="s">
        <v>335</v>
      </c>
      <c r="K3" s="159"/>
      <c r="L3" s="209" t="s">
        <v>295</v>
      </c>
      <c r="M3" s="157" t="s">
        <v>296</v>
      </c>
      <c r="N3" s="210" t="s">
        <v>297</v>
      </c>
      <c r="O3" s="210" t="s">
        <v>298</v>
      </c>
      <c r="P3" s="211" t="s">
        <v>299</v>
      </c>
      <c r="Q3" s="211" t="s">
        <v>300</v>
      </c>
      <c r="R3" s="158"/>
      <c r="S3" s="177" t="s">
        <v>336</v>
      </c>
      <c r="U3" s="213" t="s">
        <v>302</v>
      </c>
      <c r="V3" s="158" t="s">
        <v>303</v>
      </c>
    </row>
    <row r="4" spans="1:22">
      <c r="A4" s="152" t="s">
        <v>265</v>
      </c>
      <c r="B4" s="164" t="e">
        <f>+'posizione '!B4</f>
        <v>#REF!</v>
      </c>
      <c r="C4" s="171" t="e">
        <f>+#REF!</f>
        <v>#REF!</v>
      </c>
      <c r="D4" s="165" t="e">
        <f>C4/$C$14</f>
        <v>#REF!</v>
      </c>
      <c r="E4" s="164" t="e">
        <f>+'posizione '!E4</f>
        <v>#REF!</v>
      </c>
      <c r="F4" s="165" t="e">
        <f>E4/$E$14</f>
        <v>#REF!</v>
      </c>
      <c r="G4" s="165" t="e">
        <f>E4</f>
        <v>#REF!</v>
      </c>
      <c r="H4" s="165" t="e">
        <f>G4/$G$14</f>
        <v>#REF!</v>
      </c>
      <c r="I4" s="364" t="e">
        <f>H4*$I$14</f>
        <v>#REF!</v>
      </c>
      <c r="J4" s="193">
        <f>+ROUND(S4/$S$14*I20,2)</f>
        <v>704775.38</v>
      </c>
      <c r="K4" s="160"/>
      <c r="L4" s="214">
        <v>145588.47310946917</v>
      </c>
      <c r="M4" s="215">
        <v>232295.18218233084</v>
      </c>
      <c r="N4" s="216">
        <v>71541.856796138018</v>
      </c>
      <c r="O4" s="216">
        <v>54440.685760155815</v>
      </c>
      <c r="P4" s="195">
        <v>54650.028918623277</v>
      </c>
      <c r="Q4" s="195">
        <f>L4+M4+N4+O4+P4</f>
        <v>558516.22676671704</v>
      </c>
      <c r="R4" s="217"/>
      <c r="S4" s="206">
        <v>552227.31999999995</v>
      </c>
      <c r="U4" s="168">
        <f>+'posizione '!J4</f>
        <v>8173444.5999999996</v>
      </c>
      <c r="V4" s="219" t="e">
        <f>+#REF!</f>
        <v>#REF!</v>
      </c>
    </row>
    <row r="5" spans="1:22" ht="25.5">
      <c r="B5" s="164" t="e">
        <f>+'posizione '!B5</f>
        <v>#REF!</v>
      </c>
      <c r="C5" s="171" t="e">
        <f>+#REF!</f>
        <v>#REF!</v>
      </c>
      <c r="D5" s="165" t="e">
        <f t="shared" ref="D5:D13" si="0">C5/$C$14</f>
        <v>#REF!</v>
      </c>
      <c r="E5" s="164" t="e">
        <f>+'posizione '!E5</f>
        <v>#REF!</v>
      </c>
      <c r="F5" s="165" t="e">
        <f t="shared" ref="F5:F12" si="1">E5/$E$14</f>
        <v>#REF!</v>
      </c>
      <c r="G5" s="165" t="e">
        <f>E5-E56</f>
        <v>#REF!</v>
      </c>
      <c r="H5" s="165" t="e">
        <f t="shared" ref="H5:H13" si="2">G5/$G$14</f>
        <v>#REF!</v>
      </c>
      <c r="I5" s="364" t="e">
        <f>H5*$I$14</f>
        <v>#REF!</v>
      </c>
      <c r="J5" s="193">
        <f>+ROUND(S5/$S$14*J20,2)</f>
        <v>0</v>
      </c>
      <c r="K5" s="220"/>
      <c r="L5" s="221">
        <v>2682.7493212142217</v>
      </c>
      <c r="M5" s="215">
        <v>4280.4882076921058</v>
      </c>
      <c r="N5" s="216">
        <v>1552.1241230214166</v>
      </c>
      <c r="O5" s="216">
        <v>1181.1019811837737</v>
      </c>
      <c r="P5" s="195">
        <v>1007.0325270568306</v>
      </c>
      <c r="Q5" s="195">
        <f t="shared" ref="Q5:Q13" si="3">L5+M5+N5+O5+P5</f>
        <v>10703.496160168348</v>
      </c>
      <c r="R5" s="222" t="s">
        <v>304</v>
      </c>
      <c r="S5" s="206">
        <v>0</v>
      </c>
      <c r="U5" s="168">
        <f>+'posizione '!J5</f>
        <v>77968.08</v>
      </c>
      <c r="V5" s="219" t="e">
        <f>+#REF!</f>
        <v>#REF!</v>
      </c>
    </row>
    <row r="6" spans="1:22">
      <c r="A6" s="152" t="s">
        <v>266</v>
      </c>
      <c r="B6" s="164" t="e">
        <f>+'posizione '!B6</f>
        <v>#REF!</v>
      </c>
      <c r="C6" s="171" t="e">
        <f>+#REF!</f>
        <v>#REF!</v>
      </c>
      <c r="D6" s="165" t="e">
        <f t="shared" si="0"/>
        <v>#REF!</v>
      </c>
      <c r="E6" s="164" t="e">
        <f>+'posizione '!E6</f>
        <v>#REF!</v>
      </c>
      <c r="F6" s="165" t="e">
        <f t="shared" si="1"/>
        <v>#REF!</v>
      </c>
      <c r="G6" s="165" t="e">
        <f t="shared" ref="G6:G13" si="4">E6</f>
        <v>#REF!</v>
      </c>
      <c r="H6" s="165" t="e">
        <f t="shared" si="2"/>
        <v>#REF!</v>
      </c>
      <c r="I6" s="364" t="e">
        <f t="shared" ref="I6:I13" si="5">H6*$I$14</f>
        <v>#REF!</v>
      </c>
      <c r="J6" s="193">
        <f>+ROUND(S6/$S$14*I20,2)</f>
        <v>0</v>
      </c>
      <c r="K6" s="160"/>
      <c r="L6" s="214">
        <v>0</v>
      </c>
      <c r="M6" s="215">
        <v>0</v>
      </c>
      <c r="N6" s="216">
        <v>0</v>
      </c>
      <c r="O6" s="216">
        <v>0</v>
      </c>
      <c r="P6" s="195">
        <v>0</v>
      </c>
      <c r="Q6" s="195">
        <f t="shared" si="3"/>
        <v>0</v>
      </c>
      <c r="R6" s="217"/>
      <c r="S6" s="206">
        <v>0</v>
      </c>
      <c r="U6" s="168">
        <f>+'posizione '!J6</f>
        <v>0</v>
      </c>
      <c r="V6" s="219" t="e">
        <f>+#REF!</f>
        <v>#REF!</v>
      </c>
    </row>
    <row r="7" spans="1:22">
      <c r="B7" s="164" t="e">
        <f>+'posizione '!B7</f>
        <v>#REF!</v>
      </c>
      <c r="C7" s="171" t="e">
        <f>+#REF!</f>
        <v>#REF!</v>
      </c>
      <c r="D7" s="165" t="e">
        <f t="shared" si="0"/>
        <v>#REF!</v>
      </c>
      <c r="E7" s="164" t="e">
        <f>+'posizione '!E7</f>
        <v>#REF!</v>
      </c>
      <c r="F7" s="165" t="e">
        <f t="shared" si="1"/>
        <v>#REF!</v>
      </c>
      <c r="G7" s="165" t="e">
        <f t="shared" si="4"/>
        <v>#REF!</v>
      </c>
      <c r="H7" s="165" t="e">
        <f t="shared" si="2"/>
        <v>#REF!</v>
      </c>
      <c r="I7" s="364" t="e">
        <f t="shared" si="5"/>
        <v>#REF!</v>
      </c>
      <c r="J7" s="193">
        <f>+ROUND(S7/$S$14*I20,2)</f>
        <v>0</v>
      </c>
      <c r="K7" s="160"/>
      <c r="L7" s="214">
        <v>0</v>
      </c>
      <c r="M7" s="215">
        <v>0</v>
      </c>
      <c r="N7" s="216">
        <v>0</v>
      </c>
      <c r="O7" s="216">
        <v>0</v>
      </c>
      <c r="P7" s="195">
        <v>0</v>
      </c>
      <c r="Q7" s="195">
        <f t="shared" si="3"/>
        <v>0</v>
      </c>
      <c r="R7" s="217"/>
      <c r="S7" s="206">
        <v>0</v>
      </c>
      <c r="U7" s="168">
        <f>+'posizione '!J7</f>
        <v>0</v>
      </c>
      <c r="V7" s="219" t="e">
        <f>+#REF!</f>
        <v>#REF!</v>
      </c>
    </row>
    <row r="8" spans="1:22">
      <c r="A8" s="152" t="s">
        <v>267</v>
      </c>
      <c r="B8" s="164" t="e">
        <f>+'posizione '!B8</f>
        <v>#REF!</v>
      </c>
      <c r="C8" s="171" t="e">
        <f>+#REF!</f>
        <v>#REF!</v>
      </c>
      <c r="D8" s="165" t="e">
        <f t="shared" si="0"/>
        <v>#REF!</v>
      </c>
      <c r="E8" s="164" t="e">
        <f>+'posizione '!E8</f>
        <v>#REF!</v>
      </c>
      <c r="F8" s="165" t="e">
        <f t="shared" si="1"/>
        <v>#REF!</v>
      </c>
      <c r="G8" s="165" t="e">
        <f t="shared" si="4"/>
        <v>#REF!</v>
      </c>
      <c r="H8" s="165" t="e">
        <f t="shared" si="2"/>
        <v>#REF!</v>
      </c>
      <c r="I8" s="364" t="e">
        <f t="shared" si="5"/>
        <v>#REF!</v>
      </c>
      <c r="J8" s="193">
        <f>+ROUND(S8/$S$14*I20,2)</f>
        <v>125540.95</v>
      </c>
      <c r="K8" s="160"/>
      <c r="L8" s="214">
        <v>63694.34194128972</v>
      </c>
      <c r="M8" s="215">
        <v>101628.16086484004</v>
      </c>
      <c r="N8" s="216">
        <v>25363.641182396892</v>
      </c>
      <c r="O8" s="216">
        <v>19300.784898193149</v>
      </c>
      <c r="P8" s="195">
        <v>23909.156780749028</v>
      </c>
      <c r="Q8" s="195">
        <f t="shared" si="3"/>
        <v>233896.08566746881</v>
      </c>
      <c r="R8" s="217"/>
      <c r="S8" s="206">
        <v>98367.71</v>
      </c>
      <c r="U8" s="168">
        <f>+'posizione '!J8</f>
        <v>1667273.64</v>
      </c>
      <c r="V8" s="219" t="e">
        <f>+#REF!</f>
        <v>#REF!</v>
      </c>
    </row>
    <row r="9" spans="1:22">
      <c r="B9" s="164" t="e">
        <f>+'posizione '!B9</f>
        <v>#REF!</v>
      </c>
      <c r="C9" s="171" t="e">
        <f>+#REF!</f>
        <v>#REF!</v>
      </c>
      <c r="D9" s="165" t="e">
        <f t="shared" si="0"/>
        <v>#REF!</v>
      </c>
      <c r="E9" s="164" t="e">
        <f>+'posizione '!E9</f>
        <v>#REF!</v>
      </c>
      <c r="F9" s="165" t="e">
        <f t="shared" si="1"/>
        <v>#REF!</v>
      </c>
      <c r="G9" s="165" t="e">
        <f t="shared" si="4"/>
        <v>#REF!</v>
      </c>
      <c r="H9" s="165" t="e">
        <f t="shared" si="2"/>
        <v>#REF!</v>
      </c>
      <c r="I9" s="364" t="e">
        <f t="shared" si="5"/>
        <v>#REF!</v>
      </c>
      <c r="J9" s="193">
        <f>+ROUND(S9/$S$14*I20,2)</f>
        <v>0</v>
      </c>
      <c r="K9" s="160"/>
      <c r="L9" s="214">
        <v>1631.818118882723</v>
      </c>
      <c r="M9" s="215">
        <v>2603.6641439962737</v>
      </c>
      <c r="N9" s="216">
        <v>649.80417382167866</v>
      </c>
      <c r="O9" s="216">
        <v>494.47673915150079</v>
      </c>
      <c r="P9" s="195">
        <v>612.54098955911081</v>
      </c>
      <c r="Q9" s="195">
        <f t="shared" si="3"/>
        <v>5992.3041654112876</v>
      </c>
      <c r="R9" s="217"/>
      <c r="S9" s="206">
        <v>0</v>
      </c>
      <c r="U9" s="168">
        <f>+'posizione '!J9</f>
        <v>111363.77</v>
      </c>
      <c r="V9" s="219" t="e">
        <f>+#REF!</f>
        <v>#REF!</v>
      </c>
    </row>
    <row r="10" spans="1:22">
      <c r="A10" s="152" t="s">
        <v>287</v>
      </c>
      <c r="B10" s="164" t="e">
        <f>+'posizione '!B10</f>
        <v>#REF!</v>
      </c>
      <c r="C10" s="171" t="e">
        <f>+#REF!</f>
        <v>#REF!</v>
      </c>
      <c r="D10" s="165"/>
      <c r="E10" s="164" t="e">
        <f>+'posizione '!E10</f>
        <v>#REF!</v>
      </c>
      <c r="F10" s="165"/>
      <c r="G10" s="165" t="e">
        <f>+E10</f>
        <v>#REF!</v>
      </c>
      <c r="H10" s="165" t="e">
        <f t="shared" si="2"/>
        <v>#REF!</v>
      </c>
      <c r="I10" s="364" t="e">
        <f t="shared" si="5"/>
        <v>#REF!</v>
      </c>
      <c r="J10" s="193">
        <f>+ROUND(S10/$S$14*I20,2)</f>
        <v>44825.81</v>
      </c>
      <c r="K10" s="160"/>
      <c r="L10" s="214"/>
      <c r="M10" s="215"/>
      <c r="N10" s="216"/>
      <c r="O10" s="216"/>
      <c r="P10" s="195"/>
      <c r="Q10" s="195"/>
      <c r="R10" s="217"/>
      <c r="S10" s="206">
        <v>35123.300000000003</v>
      </c>
      <c r="U10" s="168">
        <f>+'posizione '!J10</f>
        <v>1568867.88</v>
      </c>
      <c r="V10" s="219" t="e">
        <f>+#REF!</f>
        <v>#REF!</v>
      </c>
    </row>
    <row r="11" spans="1:22">
      <c r="B11" s="164" t="e">
        <f>+'posizione '!B11</f>
        <v>#REF!</v>
      </c>
      <c r="C11" s="171" t="e">
        <f>+#REF!</f>
        <v>#REF!</v>
      </c>
      <c r="D11" s="165"/>
      <c r="E11" s="164" t="e">
        <f>+'posizione '!E11</f>
        <v>#REF!</v>
      </c>
      <c r="F11" s="165"/>
      <c r="G11" s="165" t="e">
        <f>+E11</f>
        <v>#REF!</v>
      </c>
      <c r="H11" s="165" t="e">
        <f t="shared" si="2"/>
        <v>#REF!</v>
      </c>
      <c r="I11" s="364" t="e">
        <f t="shared" si="5"/>
        <v>#REF!</v>
      </c>
      <c r="J11" s="193">
        <f>+ROUND(S11/$S$14*I20,2)</f>
        <v>0</v>
      </c>
      <c r="K11" s="160"/>
      <c r="L11" s="214"/>
      <c r="M11" s="215"/>
      <c r="N11" s="216"/>
      <c r="O11" s="216"/>
      <c r="P11" s="195"/>
      <c r="Q11" s="195"/>
      <c r="R11" s="217"/>
      <c r="S11" s="206">
        <v>0</v>
      </c>
      <c r="U11" s="168">
        <f>+'posizione '!J11</f>
        <v>79110.28</v>
      </c>
      <c r="V11" s="219" t="e">
        <f>+#REF!</f>
        <v>#REF!</v>
      </c>
    </row>
    <row r="12" spans="1:22">
      <c r="A12" s="152" t="s">
        <v>269</v>
      </c>
      <c r="B12" s="164" t="e">
        <f>+'posizione '!B12</f>
        <v>#REF!</v>
      </c>
      <c r="C12" s="171" t="e">
        <f>+#REF!</f>
        <v>#REF!</v>
      </c>
      <c r="D12" s="165" t="e">
        <f t="shared" si="0"/>
        <v>#REF!</v>
      </c>
      <c r="E12" s="164" t="e">
        <f>+'posizione '!E12</f>
        <v>#REF!</v>
      </c>
      <c r="F12" s="165" t="e">
        <f t="shared" si="1"/>
        <v>#REF!</v>
      </c>
      <c r="G12" s="165" t="e">
        <f t="shared" si="4"/>
        <v>#REF!</v>
      </c>
      <c r="H12" s="165" t="e">
        <f t="shared" si="2"/>
        <v>#REF!</v>
      </c>
      <c r="I12" s="364" t="e">
        <f t="shared" si="5"/>
        <v>#REF!</v>
      </c>
      <c r="J12" s="193">
        <f>+ROUND(S12/$S$14*I20,2)-0.01</f>
        <v>105053.13</v>
      </c>
      <c r="K12" s="160"/>
      <c r="L12" s="214">
        <v>34070.717666404802</v>
      </c>
      <c r="M12" s="215">
        <v>54361.883179098331</v>
      </c>
      <c r="N12" s="216">
        <v>-3.7668799595849123E-3</v>
      </c>
      <c r="O12" s="216">
        <v>-4.0533753599447664E-3</v>
      </c>
      <c r="P12" s="195">
        <v>12789.238502056713</v>
      </c>
      <c r="Q12" s="195">
        <f t="shared" si="3"/>
        <v>101221.83152730452</v>
      </c>
      <c r="R12" s="217"/>
      <c r="S12" s="206">
        <v>82314.47</v>
      </c>
      <c r="U12" s="168">
        <f>+'posizione '!J12</f>
        <v>1977428.75</v>
      </c>
      <c r="V12" s="219" t="e">
        <f>+#REF!</f>
        <v>#REF!</v>
      </c>
    </row>
    <row r="13" spans="1:22">
      <c r="B13" s="172" t="e">
        <f>+'posizione '!B13</f>
        <v>#REF!</v>
      </c>
      <c r="C13" s="173" t="e">
        <f>+#REF!</f>
        <v>#REF!</v>
      </c>
      <c r="D13" s="165" t="e">
        <f t="shared" si="0"/>
        <v>#REF!</v>
      </c>
      <c r="E13" s="172" t="e">
        <f>+'posizione '!E13</f>
        <v>#REF!</v>
      </c>
      <c r="F13" s="165" t="e">
        <f>E13/$E$14</f>
        <v>#REF!</v>
      </c>
      <c r="G13" s="172" t="e">
        <f t="shared" si="4"/>
        <v>#REF!</v>
      </c>
      <c r="H13" s="165" t="e">
        <f t="shared" si="2"/>
        <v>#REF!</v>
      </c>
      <c r="I13" s="361" t="e">
        <f t="shared" si="5"/>
        <v>#REF!</v>
      </c>
      <c r="J13" s="346">
        <f>+ROUND(S13/$S$14*I20,2)</f>
        <v>0</v>
      </c>
      <c r="K13" s="223"/>
      <c r="L13" s="200">
        <v>1215.0098427393841</v>
      </c>
      <c r="M13" s="224">
        <v>1938.6214220424656</v>
      </c>
      <c r="N13" s="225">
        <v>-2.5084980410952085E-3</v>
      </c>
      <c r="O13" s="225">
        <v>4.6746911362447463E-3</v>
      </c>
      <c r="P13" s="226">
        <v>456.08228195505774</v>
      </c>
      <c r="Q13" s="226">
        <f t="shared" si="3"/>
        <v>3609.7157129300022</v>
      </c>
      <c r="R13" s="217"/>
      <c r="S13" s="299">
        <v>0</v>
      </c>
      <c r="U13" s="175">
        <f>+'posizione '!J13</f>
        <v>323704.12</v>
      </c>
      <c r="V13" s="228" t="e">
        <f>+#REF!</f>
        <v>#REF!</v>
      </c>
    </row>
    <row r="14" spans="1:22">
      <c r="B14" s="165" t="e">
        <f t="shared" ref="B14:G14" si="6">SUM(B4:B13)</f>
        <v>#REF!</v>
      </c>
      <c r="C14" s="165" t="e">
        <f t="shared" si="6"/>
        <v>#REF!</v>
      </c>
      <c r="D14" s="165" t="e">
        <f t="shared" si="6"/>
        <v>#REF!</v>
      </c>
      <c r="E14" s="165" t="e">
        <f t="shared" si="6"/>
        <v>#REF!</v>
      </c>
      <c r="F14" s="165" t="e">
        <f t="shared" si="6"/>
        <v>#REF!</v>
      </c>
      <c r="G14" s="165" t="e">
        <f t="shared" si="6"/>
        <v>#REF!</v>
      </c>
      <c r="H14" s="165" t="e">
        <f>G14/$G$14</f>
        <v>#REF!</v>
      </c>
      <c r="I14" s="364">
        <v>978472.41</v>
      </c>
      <c r="J14" s="193">
        <f>SUM(J4:J13)</f>
        <v>980195.2699999999</v>
      </c>
      <c r="K14" s="160"/>
      <c r="L14" s="229">
        <f>SUM(L4:L13)</f>
        <v>248883.11</v>
      </c>
      <c r="M14" s="224">
        <v>397108</v>
      </c>
      <c r="N14" s="226">
        <f>ROUND(N63/132.3*100,2)</f>
        <v>99107.42</v>
      </c>
      <c r="O14" s="226">
        <f>ROUND(O63/132.3*100,2)</f>
        <v>75417.05</v>
      </c>
      <c r="P14" s="226">
        <v>93424.08</v>
      </c>
      <c r="Q14" s="226">
        <f>SUM(Q4:Q13)</f>
        <v>913939.65999999992</v>
      </c>
      <c r="R14" s="179"/>
      <c r="S14" s="206">
        <f>SUM(S4:S13)</f>
        <v>768032.79999999993</v>
      </c>
      <c r="U14" s="175">
        <f>SUM(U4:U13)</f>
        <v>13979161.119999997</v>
      </c>
      <c r="V14" s="176" t="e">
        <f>SUM(V4:V13)</f>
        <v>#REF!</v>
      </c>
    </row>
    <row r="15" spans="1:22">
      <c r="B15" s="170"/>
      <c r="C15" s="165"/>
      <c r="D15" s="165"/>
      <c r="E15" s="165"/>
      <c r="F15" s="165"/>
      <c r="G15" s="170"/>
      <c r="H15" s="165"/>
      <c r="I15" s="165"/>
      <c r="J15" s="193"/>
      <c r="K15" s="160"/>
      <c r="L15" s="230"/>
      <c r="M15" s="231"/>
      <c r="N15" s="231"/>
      <c r="O15" s="231"/>
      <c r="P15" s="231"/>
      <c r="S15" s="206"/>
      <c r="U15" s="239"/>
      <c r="V15" s="239"/>
    </row>
    <row r="16" spans="1:22">
      <c r="B16" s="170"/>
      <c r="C16" s="170"/>
      <c r="D16" s="170"/>
      <c r="E16" s="170"/>
      <c r="F16" s="170"/>
      <c r="G16" s="338" t="s">
        <v>337</v>
      </c>
      <c r="H16" s="193" t="s">
        <v>334</v>
      </c>
      <c r="I16" s="165">
        <f>980195.27-I17</f>
        <v>780195.27</v>
      </c>
      <c r="J16" s="193"/>
      <c r="L16" s="230"/>
      <c r="M16" s="231"/>
      <c r="N16" s="231"/>
      <c r="O16" s="231"/>
      <c r="P16" s="231"/>
      <c r="S16" s="206"/>
      <c r="U16" s="239"/>
      <c r="V16" s="239"/>
    </row>
    <row r="17" spans="1:25">
      <c r="G17" s="152"/>
      <c r="H17" s="152" t="s">
        <v>338</v>
      </c>
      <c r="I17" s="165">
        <v>200000</v>
      </c>
      <c r="J17" s="182"/>
      <c r="L17" s="206"/>
      <c r="P17" s="153">
        <v>93424.08</v>
      </c>
      <c r="V17" s="164">
        <v>791129.73</v>
      </c>
      <c r="W17" s="196"/>
      <c r="X17" s="196"/>
      <c r="Y17" s="196"/>
    </row>
    <row r="18" spans="1:25">
      <c r="G18" s="152"/>
      <c r="H18" s="152"/>
      <c r="I18" s="364">
        <v>0</v>
      </c>
      <c r="J18" s="182"/>
      <c r="L18" s="206"/>
      <c r="S18" s="170"/>
      <c r="T18" s="170"/>
      <c r="V18" s="195"/>
      <c r="W18" s="196"/>
      <c r="X18" s="196"/>
      <c r="Y18" s="196"/>
    </row>
    <row r="19" spans="1:25">
      <c r="C19" s="170"/>
      <c r="G19" s="152"/>
      <c r="H19" s="152"/>
      <c r="I19" s="361">
        <v>0</v>
      </c>
      <c r="J19" s="182"/>
      <c r="V19" s="195"/>
      <c r="W19" s="196"/>
      <c r="X19" s="196"/>
      <c r="Y19" s="196"/>
    </row>
    <row r="20" spans="1:25">
      <c r="C20" s="170"/>
      <c r="G20" s="152"/>
      <c r="H20" s="205" t="s">
        <v>309</v>
      </c>
      <c r="I20" s="164">
        <f>SUM(I16:I19)</f>
        <v>980195.27</v>
      </c>
      <c r="J20" s="164"/>
      <c r="K20" s="153"/>
      <c r="V20" s="195"/>
      <c r="W20" s="196"/>
      <c r="X20" s="196"/>
      <c r="Y20" s="196"/>
    </row>
    <row r="21" spans="1:25">
      <c r="G21" s="152"/>
      <c r="H21" s="152"/>
      <c r="I21" s="152"/>
      <c r="J21" s="152"/>
    </row>
    <row r="22" spans="1:25">
      <c r="C22" s="152">
        <v>2025</v>
      </c>
      <c r="D22" s="152"/>
      <c r="E22" s="152"/>
      <c r="F22" s="152"/>
      <c r="G22" s="152"/>
      <c r="H22" s="152"/>
      <c r="I22" s="337" t="s">
        <v>253</v>
      </c>
      <c r="J22" s="337"/>
      <c r="L22" s="234"/>
      <c r="M22" s="408" t="s">
        <v>292</v>
      </c>
      <c r="N22" s="409"/>
      <c r="O22" s="409"/>
      <c r="P22" s="409"/>
      <c r="Q22" s="409"/>
      <c r="R22" s="404"/>
      <c r="U22" s="163"/>
    </row>
    <row r="23" spans="1:25" hidden="1">
      <c r="A23" s="151" t="s">
        <v>277</v>
      </c>
      <c r="B23" s="284" t="s">
        <v>339</v>
      </c>
      <c r="C23" s="159" t="s">
        <v>340</v>
      </c>
      <c r="D23" s="159"/>
      <c r="E23" s="159" t="s">
        <v>258</v>
      </c>
      <c r="F23" s="159"/>
      <c r="G23" s="159" t="s">
        <v>339</v>
      </c>
      <c r="H23" s="159"/>
      <c r="I23" s="337" t="s">
        <v>293</v>
      </c>
      <c r="J23" s="163"/>
      <c r="K23" s="284" t="s">
        <v>293</v>
      </c>
      <c r="L23" s="298" t="s">
        <v>295</v>
      </c>
      <c r="M23" s="245" t="s">
        <v>296</v>
      </c>
      <c r="N23" s="246" t="s">
        <v>297</v>
      </c>
      <c r="O23" s="246" t="s">
        <v>298</v>
      </c>
      <c r="P23" s="247" t="s">
        <v>299</v>
      </c>
      <c r="Q23" s="248" t="s">
        <v>300</v>
      </c>
      <c r="U23" s="296" t="s">
        <v>341</v>
      </c>
      <c r="V23" s="248" t="s">
        <v>342</v>
      </c>
    </row>
    <row r="24" spans="1:25" hidden="1">
      <c r="A24" s="152" t="s">
        <v>265</v>
      </c>
      <c r="B24" s="195">
        <f>+'[42]posizione '!B22</f>
        <v>6838572.9100000001</v>
      </c>
      <c r="C24" s="164">
        <f>+'[42]Alimentazione CE Costi'!N482</f>
        <v>605506.66</v>
      </c>
      <c r="D24" s="165">
        <f>C24/$C$26</f>
        <v>0.95067386727865844</v>
      </c>
      <c r="E24" s="164">
        <f>+'[42]posizione '!E22</f>
        <v>7290792.8300000001</v>
      </c>
      <c r="F24" s="165">
        <f>E24/$E$26</f>
        <v>0.93673930071990386</v>
      </c>
      <c r="G24" s="165"/>
      <c r="H24" s="165"/>
      <c r="I24" s="165">
        <f>F24*$I$26</f>
        <v>417831.48137241614</v>
      </c>
      <c r="J24" s="170"/>
      <c r="K24" s="160">
        <f>I24</f>
        <v>417831.48137241614</v>
      </c>
      <c r="L24" s="214">
        <v>193497.01563366016</v>
      </c>
      <c r="M24" s="215">
        <v>232433.9149382234</v>
      </c>
      <c r="N24" s="216">
        <v>21021.066118833794</v>
      </c>
      <c r="O24" s="216">
        <v>15996.247236768186</v>
      </c>
      <c r="P24" s="195">
        <v>40157.902560568968</v>
      </c>
      <c r="Q24" s="236">
        <f>M24+L24+N24+O24+P24</f>
        <v>503106.14648805454</v>
      </c>
      <c r="R24" s="153" t="s">
        <v>310</v>
      </c>
      <c r="U24" s="215">
        <v>6555134.8200000003</v>
      </c>
      <c r="V24" s="297">
        <v>203937.02</v>
      </c>
    </row>
    <row r="25" spans="1:25" hidden="1">
      <c r="B25" s="226">
        <f>+'[42]posizione '!B23</f>
        <v>413911.19</v>
      </c>
      <c r="C25" s="172">
        <f>+'[42]Alimentazione CE Costi'!N495</f>
        <v>31416.98</v>
      </c>
      <c r="D25" s="165">
        <f>C25/$C$26</f>
        <v>4.9326132721341599E-2</v>
      </c>
      <c r="E25" s="172">
        <f>+'[42]posizione '!E23</f>
        <v>492368.21</v>
      </c>
      <c r="F25" s="165">
        <f>E25/$E$26</f>
        <v>6.3260699280096103E-2</v>
      </c>
      <c r="G25" s="165"/>
      <c r="H25" s="165"/>
      <c r="I25" s="172">
        <f>F25*$I$26</f>
        <v>28217.36172758387</v>
      </c>
      <c r="J25" s="226"/>
      <c r="K25" s="255">
        <f>I25-0.01</f>
        <v>28217.351727583871</v>
      </c>
      <c r="L25" s="200">
        <v>12212.674366339834</v>
      </c>
      <c r="M25" s="215">
        <v>18561.663277962325</v>
      </c>
      <c r="N25" s="216">
        <v>1678.6962915686354</v>
      </c>
      <c r="O25" s="216">
        <v>1277.4252629993405</v>
      </c>
      <c r="P25" s="195">
        <v>3206.9221287117889</v>
      </c>
      <c r="Q25" s="236">
        <f>M25+L25+N25+O25+P25</f>
        <v>36937.381327581927</v>
      </c>
      <c r="R25" s="153" t="s">
        <v>311</v>
      </c>
      <c r="U25" s="224">
        <v>606357.82999999996</v>
      </c>
      <c r="V25" s="258">
        <v>17933.07</v>
      </c>
    </row>
    <row r="26" spans="1:25" hidden="1">
      <c r="B26" s="170">
        <f>SUM(B24:B25)</f>
        <v>7252484.1000000006</v>
      </c>
      <c r="C26" s="165">
        <f>SUM(C24:C25)</f>
        <v>636923.64</v>
      </c>
      <c r="D26" s="165">
        <f>SUM(D24:D25)</f>
        <v>1</v>
      </c>
      <c r="E26" s="165">
        <f>SUM(E24:E25)</f>
        <v>7783161.04</v>
      </c>
      <c r="F26" s="165">
        <f>SUM(F24:F25)</f>
        <v>1</v>
      </c>
      <c r="G26" s="165"/>
      <c r="H26" s="165"/>
      <c r="I26" s="165">
        <f>396931.2431+49117.6</f>
        <v>446048.8431</v>
      </c>
      <c r="J26" s="170"/>
      <c r="K26" s="160">
        <f>SUM(K24:K25)</f>
        <v>446048.83309999999</v>
      </c>
      <c r="L26" s="214">
        <f>SUM(L24:L25)</f>
        <v>205709.69</v>
      </c>
      <c r="M26" s="215"/>
      <c r="N26" s="216"/>
      <c r="O26" s="216"/>
      <c r="P26" s="195"/>
      <c r="Q26" s="236"/>
      <c r="R26" s="153" t="s">
        <v>312</v>
      </c>
      <c r="U26" s="224">
        <f>SUM(U24:U25)</f>
        <v>7161492.6500000004</v>
      </c>
      <c r="V26" s="241">
        <f>SUM(V24:V25)</f>
        <v>221870.09</v>
      </c>
      <c r="W26" s="170">
        <f>I26-V26</f>
        <v>224178.7531</v>
      </c>
    </row>
    <row r="27" spans="1:25" hidden="1">
      <c r="B27" s="170"/>
      <c r="C27" s="165"/>
      <c r="D27" s="165"/>
      <c r="E27" s="165"/>
      <c r="F27" s="165"/>
      <c r="G27" s="165"/>
      <c r="H27" s="165"/>
      <c r="I27" s="165"/>
      <c r="J27" s="170"/>
      <c r="K27" s="256"/>
      <c r="L27" s="238"/>
      <c r="M27" s="215"/>
      <c r="N27" s="216"/>
      <c r="O27" s="216"/>
      <c r="P27" s="195"/>
      <c r="Q27" s="236"/>
      <c r="U27" s="170"/>
      <c r="V27" s="232"/>
      <c r="W27" s="170"/>
    </row>
    <row r="28" spans="1:25" hidden="1">
      <c r="C28" s="152"/>
      <c r="D28" s="152"/>
      <c r="E28" s="152" t="s">
        <v>309</v>
      </c>
      <c r="F28" s="152"/>
      <c r="G28" s="152"/>
      <c r="H28" s="152"/>
      <c r="I28" s="165">
        <v>211801.63</v>
      </c>
      <c r="J28" s="170"/>
      <c r="L28" s="240"/>
      <c r="M28" s="215"/>
      <c r="N28" s="216"/>
      <c r="O28" s="216"/>
      <c r="P28" s="195"/>
      <c r="Q28" s="236"/>
      <c r="V28" s="170">
        <v>188322.19</v>
      </c>
      <c r="W28" s="153" t="s">
        <v>317</v>
      </c>
    </row>
    <row r="29" spans="1:25" hidden="1">
      <c r="A29" s="151" t="s">
        <v>278</v>
      </c>
      <c r="C29" s="152"/>
      <c r="D29" s="152"/>
      <c r="E29" s="152"/>
      <c r="F29" s="152"/>
      <c r="G29" s="152"/>
      <c r="H29" s="152"/>
      <c r="I29" s="165"/>
      <c r="J29" s="170"/>
      <c r="L29" s="240"/>
      <c r="M29" s="215"/>
      <c r="N29" s="216"/>
      <c r="O29" s="216"/>
      <c r="P29" s="195"/>
      <c r="Q29" s="236"/>
      <c r="V29" s="170"/>
    </row>
    <row r="30" spans="1:25" hidden="1">
      <c r="A30" s="152" t="s">
        <v>265</v>
      </c>
      <c r="B30" s="170">
        <f>+'[42]posizione '!B28</f>
        <v>2300921.9</v>
      </c>
      <c r="C30" s="164">
        <f>+'[42]Alimentazione CE Costi'!N509</f>
        <v>169148.68</v>
      </c>
      <c r="D30" s="165">
        <f>C30/$C$32</f>
        <v>1</v>
      </c>
      <c r="E30" s="165">
        <f>+'[42]posizione '!E28</f>
        <v>2407301.7799999998</v>
      </c>
      <c r="F30" s="165">
        <f>E30/$E$32</f>
        <v>1</v>
      </c>
      <c r="G30" s="165"/>
      <c r="H30" s="165"/>
      <c r="I30" s="166">
        <f>F30*$I$32</f>
        <v>137058.79</v>
      </c>
      <c r="J30" s="181"/>
      <c r="K30" s="230">
        <f>I30+0.01</f>
        <v>137058.80000000002</v>
      </c>
      <c r="L30" s="214">
        <v>59548.209243264006</v>
      </c>
      <c r="M30" s="215">
        <v>70593.955638658459</v>
      </c>
      <c r="N30" s="216">
        <v>6384.4392478811378</v>
      </c>
      <c r="O30" s="216">
        <v>4858.320129906846</v>
      </c>
      <c r="P30" s="195">
        <v>12196.607335275663</v>
      </c>
      <c r="Q30" s="236">
        <f>M30+L30+N30+O30+P30</f>
        <v>153581.5315949861</v>
      </c>
      <c r="U30" s="170">
        <v>2187478.86</v>
      </c>
      <c r="V30" s="197">
        <v>68437.09</v>
      </c>
    </row>
    <row r="31" spans="1:25" hidden="1">
      <c r="B31" s="226">
        <f>+'[42]posizione '!B29</f>
        <v>0</v>
      </c>
      <c r="C31" s="172">
        <f>+'[42]Alimentazione CE Costi'!N519</f>
        <v>0</v>
      </c>
      <c r="D31" s="165">
        <f>C31/$C$32</f>
        <v>0</v>
      </c>
      <c r="E31" s="172">
        <f>+'[42]posizione '!E29</f>
        <v>0</v>
      </c>
      <c r="F31" s="165">
        <f>E31/$E$32</f>
        <v>0</v>
      </c>
      <c r="G31" s="165"/>
      <c r="H31" s="165"/>
      <c r="I31" s="173">
        <f>F31*$I$32</f>
        <v>0</v>
      </c>
      <c r="J31" s="202"/>
      <c r="K31" s="257">
        <f>I31</f>
        <v>0</v>
      </c>
      <c r="L31" s="200">
        <v>4195.4007567359913</v>
      </c>
      <c r="M31" s="224">
        <v>4973.6161451558164</v>
      </c>
      <c r="N31" s="225">
        <v>449.80834171642857</v>
      </c>
      <c r="O31" s="225">
        <v>342.28737032562447</v>
      </c>
      <c r="P31" s="226">
        <v>859.29797544357689</v>
      </c>
      <c r="Q31" s="241">
        <f>M31+L31+N31+O31+P31</f>
        <v>10820.410589377438</v>
      </c>
      <c r="U31" s="241">
        <v>0</v>
      </c>
      <c r="V31" s="200">
        <v>0</v>
      </c>
    </row>
    <row r="32" spans="1:25" hidden="1">
      <c r="B32" s="170">
        <f>SUM(B30:B31)</f>
        <v>2300921.9</v>
      </c>
      <c r="C32" s="165">
        <f>SUM(C30:C31)</f>
        <v>169148.68</v>
      </c>
      <c r="D32" s="152"/>
      <c r="E32" s="165">
        <f>SUM(E30:E31)</f>
        <v>2407301.7799999998</v>
      </c>
      <c r="F32" s="152"/>
      <c r="G32" s="152"/>
      <c r="H32" s="152"/>
      <c r="I32" s="166">
        <f>60284.95+4795.99+52497.93+4387.41+15092.51</f>
        <v>137058.79</v>
      </c>
      <c r="J32" s="181"/>
      <c r="K32" s="230">
        <f>SUM(K30:K31)</f>
        <v>137058.80000000002</v>
      </c>
      <c r="L32" s="200">
        <f>SUM(L30:L31)</f>
        <v>63743.61</v>
      </c>
      <c r="M32" s="224">
        <v>326563.15000000002</v>
      </c>
      <c r="N32" s="226">
        <f>ROUND(N62/132.3*100,2)</f>
        <v>29534.01</v>
      </c>
      <c r="O32" s="226">
        <f>ROUND(O62/132.3*100,2)</f>
        <v>22474.28</v>
      </c>
      <c r="P32" s="226">
        <v>56420.73</v>
      </c>
      <c r="Q32" s="241">
        <f>SUM(Q24:Q31)</f>
        <v>704445.47</v>
      </c>
      <c r="U32" s="170">
        <f>SUM(U30:U31)</f>
        <v>2187478.86</v>
      </c>
      <c r="V32" s="170">
        <f>SUM(V30:V31)</f>
        <v>68437.09</v>
      </c>
      <c r="W32" s="170">
        <f>I32-V32</f>
        <v>68621.700000000012</v>
      </c>
    </row>
    <row r="33" spans="1:22" hidden="1">
      <c r="B33" s="170"/>
      <c r="C33" s="165"/>
      <c r="D33" s="152"/>
      <c r="E33" s="165"/>
      <c r="F33" s="152"/>
      <c r="G33" s="152"/>
      <c r="H33" s="152"/>
      <c r="I33" s="166"/>
      <c r="J33" s="181"/>
      <c r="K33" s="230"/>
      <c r="L33" s="243"/>
      <c r="M33" s="195"/>
      <c r="N33" s="195"/>
      <c r="O33" s="195"/>
      <c r="P33" s="195"/>
      <c r="Q33" s="195"/>
      <c r="U33" s="170"/>
      <c r="V33" s="170"/>
    </row>
    <row r="34" spans="1:22" hidden="1">
      <c r="C34" s="152"/>
      <c r="D34" s="152"/>
      <c r="E34" s="152"/>
      <c r="F34" s="152"/>
      <c r="G34" s="152"/>
      <c r="H34" s="152"/>
      <c r="I34" s="165"/>
      <c r="J34" s="295" t="s">
        <v>343</v>
      </c>
      <c r="K34" s="163" t="s">
        <v>314</v>
      </c>
      <c r="S34" s="153" t="s">
        <v>299</v>
      </c>
      <c r="V34" s="170"/>
    </row>
    <row r="35" spans="1:22" hidden="1">
      <c r="C35" s="165">
        <f>C26+C32</f>
        <v>806072.32000000007</v>
      </c>
      <c r="D35" s="152"/>
      <c r="E35" s="152"/>
      <c r="F35" s="152"/>
      <c r="G35" s="339"/>
      <c r="H35" s="340" t="s">
        <v>315</v>
      </c>
      <c r="I35" s="341">
        <f>210400.52+328.58+1072.53</f>
        <v>211801.62999999998</v>
      </c>
      <c r="J35" s="243">
        <f>+I35/I38*J38</f>
        <v>0</v>
      </c>
      <c r="K35" s="181">
        <f>+I35/I38*K38</f>
        <v>0</v>
      </c>
      <c r="P35" s="153">
        <v>56420.73</v>
      </c>
      <c r="S35" s="181">
        <f>+I35/I38*S38</f>
        <v>0</v>
      </c>
      <c r="T35" s="170">
        <f>SUM(I35:K35)+S35</f>
        <v>211801.62999999998</v>
      </c>
      <c r="V35" s="170"/>
    </row>
    <row r="36" spans="1:22" hidden="1">
      <c r="C36" s="152"/>
      <c r="D36" s="152"/>
      <c r="E36" s="152"/>
      <c r="F36" s="152"/>
      <c r="G36" s="342"/>
      <c r="H36" s="343" t="s">
        <v>316</v>
      </c>
      <c r="I36" s="228">
        <v>65080.94</v>
      </c>
      <c r="J36" s="243">
        <f>+I36/I38*J38</f>
        <v>0</v>
      </c>
      <c r="K36" s="181">
        <f>+I36/I38*K38</f>
        <v>0</v>
      </c>
      <c r="S36" s="181">
        <f>+I36/I38*S38</f>
        <v>0</v>
      </c>
      <c r="T36" s="170">
        <f>+I36+J36+K36+S36</f>
        <v>65080.94</v>
      </c>
      <c r="V36" s="170"/>
    </row>
    <row r="37" spans="1:22" hidden="1">
      <c r="C37" s="152"/>
      <c r="D37" s="152"/>
      <c r="E37" s="152"/>
      <c r="F37" s="152"/>
      <c r="G37" s="177"/>
      <c r="H37" s="147" t="s">
        <v>318</v>
      </c>
      <c r="I37" s="173">
        <f>0</f>
        <v>0</v>
      </c>
      <c r="J37" s="202"/>
      <c r="K37" s="279"/>
      <c r="M37" s="170"/>
      <c r="N37" s="170"/>
      <c r="O37" s="170"/>
      <c r="P37" s="170"/>
      <c r="S37" s="300"/>
      <c r="V37" s="170"/>
    </row>
    <row r="38" spans="1:22" hidden="1">
      <c r="C38" s="152"/>
      <c r="D38" s="152"/>
      <c r="E38" s="152"/>
      <c r="F38" s="152"/>
      <c r="G38" s="177"/>
      <c r="H38" s="177"/>
      <c r="I38" s="166">
        <f>SUM(I35:I37)</f>
        <v>276882.56999999995</v>
      </c>
      <c r="J38" s="181">
        <v>0</v>
      </c>
      <c r="K38" s="181">
        <v>0</v>
      </c>
      <c r="M38" s="170"/>
      <c r="N38" s="170"/>
      <c r="O38" s="170"/>
      <c r="P38" s="170"/>
      <c r="S38" s="181">
        <v>0</v>
      </c>
      <c r="T38" s="170">
        <f>SUM(T35:T36)</f>
        <v>276882.56999999995</v>
      </c>
      <c r="U38" s="170"/>
      <c r="V38" s="170"/>
    </row>
    <row r="39" spans="1:22" hidden="1">
      <c r="C39" s="152"/>
      <c r="D39" s="152"/>
      <c r="E39" s="152"/>
      <c r="F39" s="152"/>
      <c r="G39" s="152"/>
      <c r="H39" s="152"/>
      <c r="I39" s="165"/>
      <c r="J39" s="170"/>
      <c r="V39" s="170"/>
    </row>
    <row r="40" spans="1:22" hidden="1">
      <c r="C40" s="152"/>
      <c r="D40" s="152"/>
      <c r="E40" s="152"/>
      <c r="F40" s="152"/>
      <c r="G40" s="152"/>
      <c r="H40" s="152"/>
      <c r="I40" s="152"/>
      <c r="L40" s="408" t="s">
        <v>292</v>
      </c>
      <c r="M40" s="409"/>
      <c r="N40" s="409"/>
      <c r="O40" s="409"/>
      <c r="P40" s="409"/>
      <c r="Q40" s="409"/>
      <c r="R40" s="404"/>
    </row>
    <row r="41" spans="1:22" hidden="1">
      <c r="A41" s="151" t="s">
        <v>280</v>
      </c>
      <c r="B41" s="284" t="s">
        <v>339</v>
      </c>
      <c r="C41" s="159" t="s">
        <v>340</v>
      </c>
      <c r="D41" s="159"/>
      <c r="E41" s="159" t="s">
        <v>258</v>
      </c>
      <c r="F41" s="159"/>
      <c r="G41" s="159" t="s">
        <v>339</v>
      </c>
      <c r="H41" s="159"/>
      <c r="I41" s="337" t="s">
        <v>293</v>
      </c>
      <c r="J41" s="163"/>
      <c r="K41" s="284" t="s">
        <v>293</v>
      </c>
      <c r="L41" s="244" t="s">
        <v>295</v>
      </c>
      <c r="M41" s="245" t="s">
        <v>296</v>
      </c>
      <c r="N41" s="246" t="s">
        <v>297</v>
      </c>
      <c r="O41" s="246" t="s">
        <v>298</v>
      </c>
      <c r="P41" s="247" t="s">
        <v>299</v>
      </c>
      <c r="Q41" s="248" t="s">
        <v>300</v>
      </c>
      <c r="U41" s="296" t="s">
        <v>341</v>
      </c>
      <c r="V41" s="248" t="s">
        <v>342</v>
      </c>
    </row>
    <row r="42" spans="1:22" hidden="1">
      <c r="B42" s="170"/>
      <c r="C42" s="165"/>
      <c r="D42" s="165"/>
      <c r="E42" s="165"/>
      <c r="F42" s="165"/>
      <c r="G42" s="165"/>
      <c r="H42" s="165"/>
      <c r="I42" s="165"/>
      <c r="J42" s="170"/>
      <c r="K42" s="160"/>
      <c r="L42" s="249"/>
      <c r="M42" s="250"/>
      <c r="N42" s="231"/>
      <c r="O42" s="231"/>
      <c r="P42" s="231"/>
      <c r="Q42" s="217"/>
      <c r="U42" s="170"/>
      <c r="V42" s="170"/>
    </row>
    <row r="43" spans="1:22" hidden="1">
      <c r="B43" s="170"/>
      <c r="C43" s="165"/>
      <c r="D43" s="165"/>
      <c r="E43" s="165"/>
      <c r="F43" s="165"/>
      <c r="G43" s="165"/>
      <c r="H43" s="165"/>
      <c r="I43" s="165"/>
      <c r="J43" s="170"/>
      <c r="K43" s="160"/>
      <c r="L43" s="249"/>
      <c r="M43" s="250"/>
      <c r="N43" s="231"/>
      <c r="O43" s="231"/>
      <c r="P43" s="231"/>
      <c r="Q43" s="217"/>
      <c r="U43" s="170"/>
      <c r="V43" s="170"/>
    </row>
    <row r="44" spans="1:22" hidden="1">
      <c r="A44" s="152" t="s">
        <v>266</v>
      </c>
      <c r="B44" s="170">
        <f>+'[42]posizione '!B41</f>
        <v>106026.62</v>
      </c>
      <c r="C44" s="187">
        <f>+'[42]Alimentazione CE Costi'!N586</f>
        <v>24558.71</v>
      </c>
      <c r="D44" s="165">
        <f t="shared" ref="D44:D49" si="7">C44/$C$50</f>
        <v>0.21609252343068419</v>
      </c>
      <c r="E44" s="165">
        <f>+'[42]posizione '!E41</f>
        <v>147381.03</v>
      </c>
      <c r="F44" s="165">
        <f t="shared" ref="F44:F49" si="8">E44/$E$50</f>
        <v>0.2266207843512261</v>
      </c>
      <c r="G44" s="165"/>
      <c r="H44" s="165"/>
      <c r="I44" s="165">
        <f t="shared" ref="I44:I49" si="9">F44*$I$50</f>
        <v>12109.350171752842</v>
      </c>
      <c r="J44" s="170"/>
      <c r="K44" s="160">
        <f>ROUND(I44,2)</f>
        <v>12109.35</v>
      </c>
      <c r="L44" s="214">
        <v>2526.0886192514827</v>
      </c>
      <c r="M44" s="215">
        <v>3127.7536043514856</v>
      </c>
      <c r="N44" s="195">
        <v>0</v>
      </c>
      <c r="O44" s="195">
        <v>0</v>
      </c>
      <c r="P44" s="195">
        <v>966.92673549466053</v>
      </c>
      <c r="Q44" s="236">
        <f t="shared" ref="Q44:Q49" si="10">L44+M44+O44+P44</f>
        <v>6620.7689590976288</v>
      </c>
      <c r="U44" s="170">
        <v>62889.07</v>
      </c>
      <c r="V44" s="264">
        <v>3724.02</v>
      </c>
    </row>
    <row r="45" spans="1:22" hidden="1">
      <c r="B45" s="170">
        <f>+'[42]posizione '!B42</f>
        <v>8939.01</v>
      </c>
      <c r="C45" s="188">
        <f>+'[42]Alimentazione CE Costi'!N596</f>
        <v>272.79000000000002</v>
      </c>
      <c r="D45" s="165">
        <f t="shared" si="7"/>
        <v>2.4002840322906354E-3</v>
      </c>
      <c r="E45" s="165">
        <f>+'[42]posizione '!E42</f>
        <v>55347.519999999997</v>
      </c>
      <c r="F45" s="165">
        <f t="shared" si="8"/>
        <v>8.5105243153037899E-2</v>
      </c>
      <c r="G45" s="165"/>
      <c r="H45" s="165"/>
      <c r="I45" s="165">
        <f t="shared" si="9"/>
        <v>4547.5493068415508</v>
      </c>
      <c r="J45" s="170"/>
      <c r="K45" s="160">
        <f>ROUND(I45,2)-2000</f>
        <v>2547.5500000000002</v>
      </c>
      <c r="L45" s="214">
        <v>504.24976430407725</v>
      </c>
      <c r="M45" s="215">
        <v>624.352212260393</v>
      </c>
      <c r="N45" s="195">
        <v>0</v>
      </c>
      <c r="O45" s="195">
        <v>0</v>
      </c>
      <c r="P45" s="195">
        <v>193.01483517113041</v>
      </c>
      <c r="Q45" s="236">
        <f t="shared" si="10"/>
        <v>1321.6168117356008</v>
      </c>
      <c r="U45" s="170">
        <v>44075.55</v>
      </c>
      <c r="V45" s="289">
        <v>609.96</v>
      </c>
    </row>
    <row r="46" spans="1:22" hidden="1">
      <c r="A46" s="152" t="s">
        <v>267</v>
      </c>
      <c r="B46" s="170">
        <f>+'[42]posizione '!B43</f>
        <v>92965.6</v>
      </c>
      <c r="C46" s="188">
        <f>+'[42]Alimentazione CE Costi'!N637</f>
        <v>24033.41</v>
      </c>
      <c r="D46" s="165">
        <f t="shared" si="7"/>
        <v>0.21147039944460599</v>
      </c>
      <c r="E46" s="165">
        <f>+'[42]posizione '!E43</f>
        <v>92965.6</v>
      </c>
      <c r="F46" s="165">
        <f t="shared" si="8"/>
        <v>0.14294877155955787</v>
      </c>
      <c r="G46" s="165"/>
      <c r="H46" s="165"/>
      <c r="I46" s="165">
        <f t="shared" si="9"/>
        <v>7638.3846979974705</v>
      </c>
      <c r="J46" s="170"/>
      <c r="K46" s="160">
        <f>ROUND(I46+500,2)+2000</f>
        <v>10138.380000000001</v>
      </c>
      <c r="L46" s="214">
        <v>5575.7848249688022</v>
      </c>
      <c r="M46" s="215">
        <v>5046.5571871483653</v>
      </c>
      <c r="N46" s="195">
        <v>0</v>
      </c>
      <c r="O46" s="195">
        <v>0</v>
      </c>
      <c r="P46" s="195">
        <v>1560.1136418379226</v>
      </c>
      <c r="Q46" s="236">
        <f t="shared" si="10"/>
        <v>12182.45565395509</v>
      </c>
      <c r="U46" s="170">
        <v>90133.68</v>
      </c>
      <c r="V46" s="289">
        <v>7837.32</v>
      </c>
    </row>
    <row r="47" spans="1:22" hidden="1">
      <c r="B47" s="170">
        <f>+'[42]posizione '!B44</f>
        <v>0</v>
      </c>
      <c r="C47" s="188">
        <f>+'[42]Alimentazione CE Costi'!N647</f>
        <v>0</v>
      </c>
      <c r="D47" s="165">
        <f t="shared" si="7"/>
        <v>0</v>
      </c>
      <c r="E47" s="165">
        <f>+'[42]posizione '!E44</f>
        <v>0</v>
      </c>
      <c r="F47" s="165">
        <f t="shared" si="8"/>
        <v>0</v>
      </c>
      <c r="G47" s="165"/>
      <c r="H47" s="165"/>
      <c r="I47" s="165">
        <f t="shared" si="9"/>
        <v>0</v>
      </c>
      <c r="J47" s="170"/>
      <c r="K47" s="160">
        <f>I47</f>
        <v>0</v>
      </c>
      <c r="L47" s="214">
        <v>5533.9962403579884</v>
      </c>
      <c r="M47" s="215">
        <v>4994.8153776405297</v>
      </c>
      <c r="N47" s="195">
        <v>0</v>
      </c>
      <c r="O47" s="195">
        <v>0</v>
      </c>
      <c r="P47" s="195">
        <v>1544.1179640177795</v>
      </c>
      <c r="Q47" s="236">
        <f t="shared" si="10"/>
        <v>12072.929582016299</v>
      </c>
      <c r="U47" s="170">
        <v>0</v>
      </c>
      <c r="V47" s="289">
        <v>0</v>
      </c>
    </row>
    <row r="48" spans="1:22" hidden="1">
      <c r="A48" s="152" t="s">
        <v>269</v>
      </c>
      <c r="B48" s="170">
        <f>+'[42]posizione '!B45</f>
        <v>282722.59000000003</v>
      </c>
      <c r="C48" s="188">
        <f>+'[42]Alimentazione CE Costi'!N714</f>
        <v>64784.14</v>
      </c>
      <c r="D48" s="165">
        <f t="shared" si="7"/>
        <v>0.57003679309241917</v>
      </c>
      <c r="E48" s="165">
        <f>+'[42]posizione '!E45</f>
        <v>321562.39</v>
      </c>
      <c r="F48" s="165">
        <f t="shared" si="8"/>
        <v>0.49445115860334854</v>
      </c>
      <c r="G48" s="165"/>
      <c r="H48" s="165"/>
      <c r="I48" s="165">
        <f t="shared" si="9"/>
        <v>26420.710878297938</v>
      </c>
      <c r="J48" s="170"/>
      <c r="K48" s="160">
        <f>ROUND(I48-500,2)</f>
        <v>25920.71</v>
      </c>
      <c r="L48" s="214">
        <v>8072.7005511176485</v>
      </c>
      <c r="M48" s="215">
        <v>13710.001618599224</v>
      </c>
      <c r="N48" s="195">
        <v>0</v>
      </c>
      <c r="O48" s="195">
        <v>0</v>
      </c>
      <c r="P48" s="195">
        <v>4238.3668234785082</v>
      </c>
      <c r="Q48" s="236">
        <f t="shared" si="10"/>
        <v>26021.068993195382</v>
      </c>
      <c r="U48" s="170">
        <v>217569.43</v>
      </c>
      <c r="V48" s="289">
        <v>12383.51</v>
      </c>
    </row>
    <row r="49" spans="1:25" hidden="1">
      <c r="B49" s="241">
        <f>+'[42]posizione '!B46</f>
        <v>0</v>
      </c>
      <c r="C49" s="190">
        <f>+'[42]Alimentazione CE Costi'!N724</f>
        <v>0</v>
      </c>
      <c r="D49" s="165">
        <f t="shared" si="7"/>
        <v>0</v>
      </c>
      <c r="E49" s="172">
        <f>+'[42]posizione '!E46</f>
        <v>33085.53</v>
      </c>
      <c r="F49" s="165">
        <f t="shared" si="8"/>
        <v>5.0874042332829543E-2</v>
      </c>
      <c r="G49" s="165"/>
      <c r="H49" s="165"/>
      <c r="I49" s="172">
        <f t="shared" si="9"/>
        <v>2718.4249451101937</v>
      </c>
      <c r="J49" s="226"/>
      <c r="K49" s="255">
        <f>I49-0.01</f>
        <v>2718.4149451101935</v>
      </c>
      <c r="L49" s="200">
        <v>0</v>
      </c>
      <c r="M49" s="224">
        <v>0</v>
      </c>
      <c r="N49" s="226">
        <v>0</v>
      </c>
      <c r="O49" s="226">
        <v>0</v>
      </c>
      <c r="P49" s="226">
        <v>0</v>
      </c>
      <c r="Q49" s="241">
        <f t="shared" si="10"/>
        <v>0</v>
      </c>
      <c r="U49" s="241">
        <v>41706.629999999997</v>
      </c>
      <c r="V49" s="229">
        <v>2469.69</v>
      </c>
    </row>
    <row r="50" spans="1:25" hidden="1">
      <c r="B50" s="170">
        <f>SUM(B42:B49)</f>
        <v>490653.82</v>
      </c>
      <c r="C50" s="165">
        <f>SUM(C42:C49)</f>
        <v>113649.05</v>
      </c>
      <c r="D50" s="165">
        <f>SUM(D42:D49)</f>
        <v>1</v>
      </c>
      <c r="E50" s="165">
        <f>SUM(E42:E49)</f>
        <v>650342.07000000007</v>
      </c>
      <c r="F50" s="165">
        <f>SUM(F42:F49)</f>
        <v>1</v>
      </c>
      <c r="G50" s="165"/>
      <c r="H50" s="165"/>
      <c r="I50" s="165">
        <v>53434.42</v>
      </c>
      <c r="J50" s="170"/>
      <c r="K50" s="160">
        <f>SUM(K44:K49)</f>
        <v>53434.404945110196</v>
      </c>
      <c r="L50" s="181">
        <f>SUM(L44:L49)</f>
        <v>22212.82</v>
      </c>
      <c r="M50" s="224">
        <v>27503.48</v>
      </c>
      <c r="N50" s="226">
        <v>0</v>
      </c>
      <c r="O50" s="226">
        <v>0</v>
      </c>
      <c r="P50" s="226">
        <v>8502.5400000000009</v>
      </c>
      <c r="Q50" s="241">
        <f>SUM(Q44:Q49)</f>
        <v>58218.84</v>
      </c>
      <c r="U50" s="170">
        <f>SUM(U44:U49)</f>
        <v>456374.36</v>
      </c>
      <c r="V50" s="229">
        <f>SUM(V42:V49)</f>
        <v>27024.499999999996</v>
      </c>
      <c r="W50" s="170">
        <f>I50+I32-V50-V30-V31</f>
        <v>95031.620000000024</v>
      </c>
    </row>
    <row r="51" spans="1:25" hidden="1">
      <c r="C51" s="152"/>
      <c r="D51" s="152"/>
      <c r="E51" s="152" t="s">
        <v>309</v>
      </c>
      <c r="F51" s="152"/>
      <c r="G51" s="152"/>
      <c r="H51" s="152"/>
      <c r="I51" s="165"/>
      <c r="J51" s="170"/>
      <c r="M51" s="251"/>
      <c r="N51" s="251"/>
      <c r="O51" s="251"/>
      <c r="P51" s="251"/>
      <c r="V51" s="170">
        <v>79943.929999999993</v>
      </c>
      <c r="W51" s="153" t="s">
        <v>317</v>
      </c>
    </row>
    <row r="52" spans="1:25" hidden="1">
      <c r="C52" s="152"/>
      <c r="D52" s="152"/>
      <c r="E52" s="152"/>
      <c r="F52" s="152"/>
      <c r="G52" s="152"/>
      <c r="H52" s="152"/>
      <c r="I52" s="152"/>
      <c r="K52" s="160"/>
      <c r="L52" s="230"/>
      <c r="M52" s="231"/>
      <c r="N52" s="231"/>
      <c r="O52" s="231"/>
      <c r="P52" s="195">
        <v>8502.94</v>
      </c>
    </row>
    <row r="53" spans="1:25" hidden="1">
      <c r="C53" s="165"/>
      <c r="D53" s="152"/>
      <c r="E53" s="152"/>
      <c r="F53" s="152"/>
      <c r="G53" s="152"/>
      <c r="H53" s="152"/>
      <c r="I53" s="152" t="s">
        <v>320</v>
      </c>
      <c r="K53" s="170">
        <f>27024.5+819.5</f>
        <v>27844</v>
      </c>
      <c r="M53" s="196"/>
      <c r="N53" s="196"/>
      <c r="O53" s="196"/>
      <c r="P53" s="196"/>
    </row>
    <row r="54" spans="1:25" hidden="1">
      <c r="C54" s="152"/>
      <c r="D54" s="152"/>
      <c r="E54" s="152"/>
      <c r="F54" s="152"/>
      <c r="G54" s="152"/>
      <c r="H54" s="152"/>
      <c r="I54" s="152" t="s">
        <v>299</v>
      </c>
      <c r="K54" s="170">
        <v>0</v>
      </c>
      <c r="L54" s="181"/>
    </row>
    <row r="55" spans="1:25" hidden="1">
      <c r="A55" s="152" t="s">
        <v>283</v>
      </c>
      <c r="B55" s="170" t="e">
        <f>B14+B26+B50+B32</f>
        <v>#REF!</v>
      </c>
      <c r="C55" s="152" t="s">
        <v>344</v>
      </c>
      <c r="D55" s="152"/>
      <c r="E55" s="165" t="e">
        <f>+E50+E32+E26+E14</f>
        <v>#REF!</v>
      </c>
      <c r="F55" s="152" t="s">
        <v>345</v>
      </c>
      <c r="G55" s="152"/>
      <c r="H55" s="152"/>
      <c r="I55" s="152" t="s">
        <v>321</v>
      </c>
      <c r="K55" s="226">
        <v>0</v>
      </c>
      <c r="L55" s="243"/>
      <c r="U55" s="170">
        <f>U14+U26+U50+U32</f>
        <v>23784506.989999995</v>
      </c>
    </row>
    <row r="56" spans="1:25" hidden="1">
      <c r="C56" s="152"/>
      <c r="D56" s="152"/>
      <c r="E56" s="172">
        <v>0</v>
      </c>
      <c r="F56" s="152" t="s">
        <v>346</v>
      </c>
      <c r="G56" s="152"/>
      <c r="H56" s="152"/>
      <c r="I56" s="152"/>
      <c r="K56" s="170">
        <f>SUM(K53:K55)</f>
        <v>27844</v>
      </c>
      <c r="L56" s="181"/>
    </row>
    <row r="57" spans="1:25" hidden="1">
      <c r="C57" s="152"/>
      <c r="D57" s="152"/>
      <c r="E57" s="165" t="e">
        <f>E55+E56</f>
        <v>#REF!</v>
      </c>
      <c r="F57" s="152"/>
      <c r="G57" s="152"/>
      <c r="H57" s="152"/>
      <c r="I57" s="152"/>
    </row>
    <row r="58" spans="1:25" hidden="1">
      <c r="C58" s="152"/>
      <c r="D58" s="152"/>
      <c r="E58" s="152"/>
      <c r="F58" s="152"/>
      <c r="G58" s="152"/>
      <c r="H58" s="152"/>
      <c r="I58" s="152"/>
      <c r="M58" s="252" t="s">
        <v>322</v>
      </c>
      <c r="N58" s="153" t="s">
        <v>323</v>
      </c>
      <c r="O58" s="153" t="s">
        <v>324</v>
      </c>
      <c r="P58" s="153" t="s">
        <v>325</v>
      </c>
      <c r="U58" s="301">
        <f>+U60-U59</f>
        <v>22155577.399999995</v>
      </c>
      <c r="V58" s="248" t="s">
        <v>347</v>
      </c>
      <c r="X58" s="196"/>
      <c r="Y58" s="196"/>
    </row>
    <row r="59" spans="1:25" hidden="1">
      <c r="C59" s="152"/>
      <c r="D59" s="152"/>
      <c r="E59" s="152"/>
      <c r="F59" s="152"/>
      <c r="G59" s="152"/>
      <c r="H59" s="152"/>
      <c r="I59" s="152"/>
      <c r="M59" s="170">
        <f>M14+M32+M50</f>
        <v>751174.63</v>
      </c>
      <c r="N59" s="170">
        <f>N14+N32+N50</f>
        <v>128641.43</v>
      </c>
      <c r="O59" s="170">
        <f>O14+O32+O50</f>
        <v>97891.33</v>
      </c>
      <c r="P59" s="170">
        <f>P14+P32+P50</f>
        <v>158347.35</v>
      </c>
      <c r="U59" s="224">
        <v>1628929.59</v>
      </c>
      <c r="V59" s="217" t="s">
        <v>348</v>
      </c>
      <c r="X59" s="195"/>
      <c r="Y59" s="196"/>
    </row>
    <row r="60" spans="1:25" hidden="1">
      <c r="C60" s="152"/>
      <c r="D60" s="152"/>
      <c r="E60" s="152"/>
      <c r="F60" s="152"/>
      <c r="G60" s="152"/>
      <c r="H60" s="152"/>
      <c r="I60" s="152"/>
      <c r="U60" s="224">
        <f>+U55</f>
        <v>23784506.989999995</v>
      </c>
      <c r="V60" s="179" t="s">
        <v>349</v>
      </c>
      <c r="X60" s="195"/>
      <c r="Y60" s="196"/>
    </row>
    <row r="61" spans="1:25">
      <c r="B61" s="152"/>
      <c r="C61" s="165"/>
      <c r="D61" s="165"/>
      <c r="E61" s="152"/>
      <c r="F61" s="152"/>
      <c r="G61" s="152">
        <v>2024</v>
      </c>
      <c r="H61" s="152"/>
      <c r="I61" s="152"/>
      <c r="X61" s="195"/>
      <c r="Y61" s="196"/>
    </row>
    <row r="62" spans="1:25">
      <c r="A62" s="151" t="s">
        <v>257</v>
      </c>
      <c r="B62" s="152"/>
      <c r="C62" s="152" t="s">
        <v>334</v>
      </c>
      <c r="D62" s="165"/>
      <c r="E62" s="152"/>
      <c r="F62" s="152"/>
      <c r="G62" s="152"/>
      <c r="H62" s="152"/>
      <c r="I62" s="152"/>
      <c r="M62" s="153" t="s">
        <v>327</v>
      </c>
      <c r="N62" s="170">
        <v>39073.5</v>
      </c>
      <c r="O62" s="170">
        <v>29733.47</v>
      </c>
      <c r="P62" s="170">
        <f>SUM(N62:O62)</f>
        <v>68806.97</v>
      </c>
      <c r="X62" s="195"/>
      <c r="Y62" s="196"/>
    </row>
    <row r="63" spans="1:25">
      <c r="A63" s="152" t="s">
        <v>265</v>
      </c>
      <c r="B63" s="152"/>
      <c r="C63" s="165" t="e">
        <f>#REF!</f>
        <v>#REF!</v>
      </c>
      <c r="D63" s="165"/>
      <c r="E63" s="152"/>
      <c r="F63" s="152"/>
      <c r="G63" s="165" t="e">
        <f>#REF!</f>
        <v>#REF!</v>
      </c>
      <c r="H63" s="152"/>
      <c r="I63" s="152"/>
      <c r="M63" s="153" t="s">
        <v>257</v>
      </c>
      <c r="N63" s="226">
        <v>131119.12</v>
      </c>
      <c r="O63" s="226">
        <v>99776.76</v>
      </c>
      <c r="P63" s="170">
        <f>SUM(N63:O63)</f>
        <v>230895.88</v>
      </c>
      <c r="X63" s="195"/>
      <c r="Y63" s="196"/>
    </row>
    <row r="64" spans="1:25">
      <c r="B64" s="152"/>
      <c r="C64" s="166" t="e">
        <f>#REF!</f>
        <v>#REF!</v>
      </c>
      <c r="D64" s="165"/>
      <c r="E64" s="152"/>
      <c r="F64" s="152"/>
      <c r="G64" s="166" t="e">
        <f>#REF!</f>
        <v>#REF!</v>
      </c>
      <c r="H64" s="152"/>
      <c r="I64" s="152"/>
      <c r="N64" s="170">
        <f>SUM(N62:N63)</f>
        <v>170192.62</v>
      </c>
      <c r="O64" s="170">
        <f>SUM(O62:O63)</f>
        <v>129510.23</v>
      </c>
      <c r="P64" s="170">
        <f>SUM(P62:P63)</f>
        <v>299702.84999999998</v>
      </c>
    </row>
    <row r="65" spans="1:16">
      <c r="A65" s="152" t="s">
        <v>266</v>
      </c>
      <c r="B65" s="152"/>
      <c r="C65" s="166" t="e">
        <f>#REF!</f>
        <v>#REF!</v>
      </c>
      <c r="D65" s="165"/>
      <c r="E65" s="152"/>
      <c r="F65" s="152"/>
      <c r="G65" s="166" t="e">
        <f>#REF!</f>
        <v>#REF!</v>
      </c>
      <c r="H65" s="152"/>
      <c r="I65" s="152"/>
    </row>
    <row r="66" spans="1:16">
      <c r="B66" s="152"/>
      <c r="C66" s="166" t="e">
        <f>#REF!</f>
        <v>#REF!</v>
      </c>
      <c r="D66" s="165"/>
      <c r="E66" s="152"/>
      <c r="F66" s="152"/>
      <c r="G66" s="166" t="e">
        <f>#REF!</f>
        <v>#REF!</v>
      </c>
      <c r="H66" s="152"/>
      <c r="I66" s="152"/>
      <c r="P66" s="153">
        <f>P64/132.3*100</f>
        <v>226532.76643990926</v>
      </c>
    </row>
    <row r="67" spans="1:16">
      <c r="A67" s="152" t="s">
        <v>267</v>
      </c>
      <c r="B67" s="152"/>
      <c r="C67" s="164" t="e">
        <f>#REF!</f>
        <v>#REF!</v>
      </c>
      <c r="D67" s="165"/>
      <c r="E67" s="152"/>
      <c r="F67" s="152"/>
      <c r="G67" s="164" t="e">
        <f>#REF!</f>
        <v>#REF!</v>
      </c>
      <c r="H67" s="152"/>
      <c r="I67" s="152"/>
      <c r="K67" s="170"/>
    </row>
    <row r="68" spans="1:16">
      <c r="B68" s="152"/>
      <c r="C68" s="164" t="e">
        <f>#REF!</f>
        <v>#REF!</v>
      </c>
      <c r="D68" s="165"/>
      <c r="E68" s="152"/>
      <c r="F68" s="152"/>
      <c r="G68" s="164" t="e">
        <f>#REF!</f>
        <v>#REF!</v>
      </c>
      <c r="H68" s="152"/>
      <c r="I68" s="152"/>
      <c r="K68" s="181"/>
      <c r="N68" s="153">
        <f>1.323*N59</f>
        <v>170192.61188999997</v>
      </c>
      <c r="O68" s="153">
        <f>1.323*O59</f>
        <v>129510.22959</v>
      </c>
    </row>
    <row r="69" spans="1:16">
      <c r="A69" s="152" t="s">
        <v>287</v>
      </c>
      <c r="B69" s="152"/>
      <c r="C69" s="164" t="e">
        <f>#REF!</f>
        <v>#REF!</v>
      </c>
      <c r="D69" s="165"/>
      <c r="E69" s="152"/>
      <c r="F69" s="152"/>
      <c r="G69" s="164" t="e">
        <f>#REF!</f>
        <v>#REF!</v>
      </c>
      <c r="H69" s="152"/>
      <c r="I69" s="152"/>
      <c r="K69" s="170"/>
    </row>
    <row r="70" spans="1:16">
      <c r="B70" s="152"/>
      <c r="C70" s="164" t="e">
        <f>#REF!</f>
        <v>#REF!</v>
      </c>
      <c r="D70" s="165"/>
      <c r="E70" s="152"/>
      <c r="F70" s="152"/>
      <c r="G70" s="164" t="e">
        <f>#REF!</f>
        <v>#REF!</v>
      </c>
      <c r="H70" s="152"/>
      <c r="I70" s="152"/>
      <c r="K70" s="181"/>
    </row>
    <row r="71" spans="1:16">
      <c r="A71" s="152" t="s">
        <v>269</v>
      </c>
      <c r="B71" s="152"/>
      <c r="C71" s="164" t="e">
        <f>#REF!</f>
        <v>#REF!</v>
      </c>
      <c r="D71" s="165"/>
      <c r="E71" s="152"/>
      <c r="F71" s="152"/>
      <c r="G71" s="164" t="e">
        <f>#REF!</f>
        <v>#REF!</v>
      </c>
      <c r="H71" s="152"/>
      <c r="I71" s="152"/>
      <c r="K71" s="153"/>
    </row>
    <row r="72" spans="1:16">
      <c r="B72" s="152"/>
      <c r="C72" s="172" t="e">
        <f>#REF!</f>
        <v>#REF!</v>
      </c>
      <c r="D72" s="165"/>
      <c r="E72" s="152"/>
      <c r="F72" s="152"/>
      <c r="G72" s="172" t="e">
        <f>#REF!</f>
        <v>#REF!</v>
      </c>
      <c r="H72" s="152"/>
      <c r="I72" s="152"/>
    </row>
    <row r="73" spans="1:16">
      <c r="B73" s="152"/>
      <c r="C73" s="165" t="e">
        <f>SUM(C61:C72)</f>
        <v>#REF!</v>
      </c>
      <c r="D73" s="165" t="e">
        <f>C73-I20</f>
        <v>#REF!</v>
      </c>
      <c r="E73" s="152"/>
      <c r="F73" s="152"/>
      <c r="G73" s="165" t="e">
        <f>SUM(G63:G72)</f>
        <v>#REF!</v>
      </c>
      <c r="H73" s="165" t="e">
        <f>+G73-980195.27</f>
        <v>#REF!</v>
      </c>
      <c r="I73" s="152"/>
    </row>
    <row r="74" spans="1:16">
      <c r="B74" s="152"/>
      <c r="C74" s="152"/>
      <c r="D74" s="152"/>
      <c r="E74" s="152"/>
      <c r="F74" s="152"/>
      <c r="G74" s="152"/>
      <c r="H74" s="152"/>
      <c r="I74" s="152"/>
    </row>
    <row r="75" spans="1:16">
      <c r="C75" s="152"/>
      <c r="D75" s="152"/>
      <c r="E75" s="152"/>
      <c r="F75" s="152"/>
      <c r="G75" s="152"/>
      <c r="H75" s="152"/>
      <c r="I75" s="152"/>
    </row>
    <row r="76" spans="1:16">
      <c r="C76" s="152"/>
      <c r="D76" s="152"/>
      <c r="E76" s="152"/>
      <c r="F76" s="152"/>
      <c r="G76" s="152"/>
      <c r="H76" s="152"/>
      <c r="I76" s="152"/>
    </row>
  </sheetData>
  <mergeCells count="3">
    <mergeCell ref="L2:R2"/>
    <mergeCell ref="M22:R22"/>
    <mergeCell ref="L40:R40"/>
  </mergeCells>
  <pageMargins left="0.55118110236220474" right="0.43307086614173229" top="0.74803149606299213" bottom="0.74803149606299213" header="0.31496062992125984" footer="0.31496062992125984"/>
  <pageSetup paperSize="8" scale="91" orientation="landscape" r:id="rId1"/>
  <headerFooter>
    <oddHeader>&amp;C&amp;A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90"/>
  <sheetViews>
    <sheetView topLeftCell="A49" zoomScale="85" zoomScaleNormal="85" workbookViewId="0">
      <selection activeCell="H15" sqref="H15"/>
    </sheetView>
  </sheetViews>
  <sheetFormatPr defaultRowHeight="12.75"/>
  <cols>
    <col min="1" max="1" width="11.140625" style="152" customWidth="1"/>
    <col min="2" max="2" width="12.7109375" style="153" customWidth="1"/>
    <col min="3" max="3" width="15.7109375" style="153" customWidth="1"/>
    <col min="4" max="4" width="12.85546875" style="153" customWidth="1"/>
    <col min="5" max="5" width="17.140625" style="153" customWidth="1"/>
    <col min="6" max="6" width="11.28515625" style="152" customWidth="1"/>
    <col min="7" max="7" width="21.85546875" style="153" customWidth="1"/>
    <col min="8" max="8" width="14.28515625" style="183" customWidth="1"/>
    <col min="9" max="9" width="12.140625" style="153" customWidth="1"/>
    <col min="10" max="10" width="14.42578125" style="152" customWidth="1"/>
    <col min="11" max="11" width="11.85546875" style="153" bestFit="1" customWidth="1"/>
    <col min="12" max="12" width="10.28515625" style="153" bestFit="1" customWidth="1"/>
    <col min="13" max="13" width="9.85546875" style="153" bestFit="1" customWidth="1"/>
    <col min="14" max="14" width="11.140625" style="153" customWidth="1"/>
    <col min="15" max="15" width="3.42578125" style="153" customWidth="1"/>
    <col min="16" max="17" width="0" style="153" hidden="1" customWidth="1"/>
    <col min="18" max="18" width="11.42578125" style="153" hidden="1" customWidth="1"/>
    <col min="19" max="19" width="13.85546875" style="153" hidden="1" customWidth="1"/>
    <col min="20" max="20" width="16.85546875" style="153" hidden="1" customWidth="1"/>
    <col min="21" max="21" width="0" style="153" hidden="1" customWidth="1"/>
    <col min="22" max="22" width="15.7109375" style="153" hidden="1" customWidth="1"/>
    <col min="23" max="23" width="0" style="153" hidden="1" customWidth="1"/>
    <col min="24" max="24" width="6.42578125" style="153" hidden="1" customWidth="1"/>
    <col min="25" max="25" width="9.140625" style="153" hidden="1" customWidth="1"/>
    <col min="26" max="26" width="3.5703125" style="153" customWidth="1"/>
    <col min="27" max="27" width="13.28515625" style="153" hidden="1" customWidth="1"/>
    <col min="28" max="29" width="12.140625" style="153" hidden="1" customWidth="1"/>
    <col min="30" max="30" width="12.85546875" style="153" hidden="1" customWidth="1"/>
    <col min="31" max="31" width="15.85546875" style="153" hidden="1" customWidth="1"/>
    <col min="32" max="32" width="6.140625" style="153" customWidth="1"/>
    <col min="33" max="33" width="14.7109375" style="153" customWidth="1"/>
    <col min="34" max="35" width="9.140625" style="153"/>
    <col min="36" max="36" width="13.28515625" style="153" customWidth="1"/>
    <col min="37" max="38" width="9.140625" style="153"/>
    <col min="39" max="39" width="12.140625" style="153" customWidth="1"/>
    <col min="40" max="40" width="9.140625" style="153"/>
    <col min="41" max="41" width="12.140625" style="153" customWidth="1"/>
    <col min="42" max="257" width="9.140625" style="153"/>
    <col min="258" max="258" width="11.140625" style="153" customWidth="1"/>
    <col min="259" max="259" width="12.7109375" style="153" customWidth="1"/>
    <col min="260" max="260" width="15.7109375" style="153" customWidth="1"/>
    <col min="261" max="261" width="9.42578125" style="153" customWidth="1"/>
    <col min="262" max="262" width="17.140625" style="153" customWidth="1"/>
    <col min="263" max="263" width="10.140625" style="153" customWidth="1"/>
    <col min="264" max="264" width="21.85546875" style="153" customWidth="1"/>
    <col min="265" max="265" width="14.28515625" style="153" customWidth="1"/>
    <col min="266" max="266" width="12.140625" style="153" customWidth="1"/>
    <col min="267" max="267" width="14.42578125" style="153" customWidth="1"/>
    <col min="268" max="268" width="10.140625" style="153" bestFit="1" customWidth="1"/>
    <col min="269" max="513" width="9.140625" style="153"/>
    <col min="514" max="514" width="11.140625" style="153" customWidth="1"/>
    <col min="515" max="515" width="12.7109375" style="153" customWidth="1"/>
    <col min="516" max="516" width="15.7109375" style="153" customWidth="1"/>
    <col min="517" max="517" width="9.42578125" style="153" customWidth="1"/>
    <col min="518" max="518" width="17.140625" style="153" customWidth="1"/>
    <col min="519" max="519" width="10.140625" style="153" customWidth="1"/>
    <col min="520" max="520" width="21.85546875" style="153" customWidth="1"/>
    <col min="521" max="521" width="14.28515625" style="153" customWidth="1"/>
    <col min="522" max="522" width="12.140625" style="153" customWidth="1"/>
    <col min="523" max="523" width="14.42578125" style="153" customWidth="1"/>
    <col min="524" max="524" width="10.140625" style="153" bestFit="1" customWidth="1"/>
    <col min="525" max="769" width="9.140625" style="153"/>
    <col min="770" max="770" width="11.140625" style="153" customWidth="1"/>
    <col min="771" max="771" width="12.7109375" style="153" customWidth="1"/>
    <col min="772" max="772" width="15.7109375" style="153" customWidth="1"/>
    <col min="773" max="773" width="9.42578125" style="153" customWidth="1"/>
    <col min="774" max="774" width="17.140625" style="153" customWidth="1"/>
    <col min="775" max="775" width="10.140625" style="153" customWidth="1"/>
    <col min="776" max="776" width="21.85546875" style="153" customWidth="1"/>
    <col min="777" max="777" width="14.28515625" style="153" customWidth="1"/>
    <col min="778" max="778" width="12.140625" style="153" customWidth="1"/>
    <col min="779" max="779" width="14.42578125" style="153" customWidth="1"/>
    <col min="780" max="780" width="10.140625" style="153" bestFit="1" customWidth="1"/>
    <col min="781" max="1025" width="9.140625" style="153"/>
    <col min="1026" max="1026" width="11.140625" style="153" customWidth="1"/>
    <col min="1027" max="1027" width="12.7109375" style="153" customWidth="1"/>
    <col min="1028" max="1028" width="15.7109375" style="153" customWidth="1"/>
    <col min="1029" max="1029" width="9.42578125" style="153" customWidth="1"/>
    <col min="1030" max="1030" width="17.140625" style="153" customWidth="1"/>
    <col min="1031" max="1031" width="10.140625" style="153" customWidth="1"/>
    <col min="1032" max="1032" width="21.85546875" style="153" customWidth="1"/>
    <col min="1033" max="1033" width="14.28515625" style="153" customWidth="1"/>
    <col min="1034" max="1034" width="12.140625" style="153" customWidth="1"/>
    <col min="1035" max="1035" width="14.42578125" style="153" customWidth="1"/>
    <col min="1036" max="1036" width="10.140625" style="153" bestFit="1" customWidth="1"/>
    <col min="1037" max="1281" width="9.140625" style="153"/>
    <col min="1282" max="1282" width="11.140625" style="153" customWidth="1"/>
    <col min="1283" max="1283" width="12.7109375" style="153" customWidth="1"/>
    <col min="1284" max="1284" width="15.7109375" style="153" customWidth="1"/>
    <col min="1285" max="1285" width="9.42578125" style="153" customWidth="1"/>
    <col min="1286" max="1286" width="17.140625" style="153" customWidth="1"/>
    <col min="1287" max="1287" width="10.140625" style="153" customWidth="1"/>
    <col min="1288" max="1288" width="21.85546875" style="153" customWidth="1"/>
    <col min="1289" max="1289" width="14.28515625" style="153" customWidth="1"/>
    <col min="1290" max="1290" width="12.140625" style="153" customWidth="1"/>
    <col min="1291" max="1291" width="14.42578125" style="153" customWidth="1"/>
    <col min="1292" max="1292" width="10.140625" style="153" bestFit="1" customWidth="1"/>
    <col min="1293" max="1537" width="9.140625" style="153"/>
    <col min="1538" max="1538" width="11.140625" style="153" customWidth="1"/>
    <col min="1539" max="1539" width="12.7109375" style="153" customWidth="1"/>
    <col min="1540" max="1540" width="15.7109375" style="153" customWidth="1"/>
    <col min="1541" max="1541" width="9.42578125" style="153" customWidth="1"/>
    <col min="1542" max="1542" width="17.140625" style="153" customWidth="1"/>
    <col min="1543" max="1543" width="10.140625" style="153" customWidth="1"/>
    <col min="1544" max="1544" width="21.85546875" style="153" customWidth="1"/>
    <col min="1545" max="1545" width="14.28515625" style="153" customWidth="1"/>
    <col min="1546" max="1546" width="12.140625" style="153" customWidth="1"/>
    <col min="1547" max="1547" width="14.42578125" style="153" customWidth="1"/>
    <col min="1548" max="1548" width="10.140625" style="153" bestFit="1" customWidth="1"/>
    <col min="1549" max="1793" width="9.140625" style="153"/>
    <col min="1794" max="1794" width="11.140625" style="153" customWidth="1"/>
    <col min="1795" max="1795" width="12.7109375" style="153" customWidth="1"/>
    <col min="1796" max="1796" width="15.7109375" style="153" customWidth="1"/>
    <col min="1797" max="1797" width="9.42578125" style="153" customWidth="1"/>
    <col min="1798" max="1798" width="17.140625" style="153" customWidth="1"/>
    <col min="1799" max="1799" width="10.140625" style="153" customWidth="1"/>
    <col min="1800" max="1800" width="21.85546875" style="153" customWidth="1"/>
    <col min="1801" max="1801" width="14.28515625" style="153" customWidth="1"/>
    <col min="1802" max="1802" width="12.140625" style="153" customWidth="1"/>
    <col min="1803" max="1803" width="14.42578125" style="153" customWidth="1"/>
    <col min="1804" max="1804" width="10.140625" style="153" bestFit="1" customWidth="1"/>
    <col min="1805" max="2049" width="9.140625" style="153"/>
    <col min="2050" max="2050" width="11.140625" style="153" customWidth="1"/>
    <col min="2051" max="2051" width="12.7109375" style="153" customWidth="1"/>
    <col min="2052" max="2052" width="15.7109375" style="153" customWidth="1"/>
    <col min="2053" max="2053" width="9.42578125" style="153" customWidth="1"/>
    <col min="2054" max="2054" width="17.140625" style="153" customWidth="1"/>
    <col min="2055" max="2055" width="10.140625" style="153" customWidth="1"/>
    <col min="2056" max="2056" width="21.85546875" style="153" customWidth="1"/>
    <col min="2057" max="2057" width="14.28515625" style="153" customWidth="1"/>
    <col min="2058" max="2058" width="12.140625" style="153" customWidth="1"/>
    <col min="2059" max="2059" width="14.42578125" style="153" customWidth="1"/>
    <col min="2060" max="2060" width="10.140625" style="153" bestFit="1" customWidth="1"/>
    <col min="2061" max="2305" width="9.140625" style="153"/>
    <col min="2306" max="2306" width="11.140625" style="153" customWidth="1"/>
    <col min="2307" max="2307" width="12.7109375" style="153" customWidth="1"/>
    <col min="2308" max="2308" width="15.7109375" style="153" customWidth="1"/>
    <col min="2309" max="2309" width="9.42578125" style="153" customWidth="1"/>
    <col min="2310" max="2310" width="17.140625" style="153" customWidth="1"/>
    <col min="2311" max="2311" width="10.140625" style="153" customWidth="1"/>
    <col min="2312" max="2312" width="21.85546875" style="153" customWidth="1"/>
    <col min="2313" max="2313" width="14.28515625" style="153" customWidth="1"/>
    <col min="2314" max="2314" width="12.140625" style="153" customWidth="1"/>
    <col min="2315" max="2315" width="14.42578125" style="153" customWidth="1"/>
    <col min="2316" max="2316" width="10.140625" style="153" bestFit="1" customWidth="1"/>
    <col min="2317" max="2561" width="9.140625" style="153"/>
    <col min="2562" max="2562" width="11.140625" style="153" customWidth="1"/>
    <col min="2563" max="2563" width="12.7109375" style="153" customWidth="1"/>
    <col min="2564" max="2564" width="15.7109375" style="153" customWidth="1"/>
    <col min="2565" max="2565" width="9.42578125" style="153" customWidth="1"/>
    <col min="2566" max="2566" width="17.140625" style="153" customWidth="1"/>
    <col min="2567" max="2567" width="10.140625" style="153" customWidth="1"/>
    <col min="2568" max="2568" width="21.85546875" style="153" customWidth="1"/>
    <col min="2569" max="2569" width="14.28515625" style="153" customWidth="1"/>
    <col min="2570" max="2570" width="12.140625" style="153" customWidth="1"/>
    <col min="2571" max="2571" width="14.42578125" style="153" customWidth="1"/>
    <col min="2572" max="2572" width="10.140625" style="153" bestFit="1" customWidth="1"/>
    <col min="2573" max="2817" width="9.140625" style="153"/>
    <col min="2818" max="2818" width="11.140625" style="153" customWidth="1"/>
    <col min="2819" max="2819" width="12.7109375" style="153" customWidth="1"/>
    <col min="2820" max="2820" width="15.7109375" style="153" customWidth="1"/>
    <col min="2821" max="2821" width="9.42578125" style="153" customWidth="1"/>
    <col min="2822" max="2822" width="17.140625" style="153" customWidth="1"/>
    <col min="2823" max="2823" width="10.140625" style="153" customWidth="1"/>
    <col min="2824" max="2824" width="21.85546875" style="153" customWidth="1"/>
    <col min="2825" max="2825" width="14.28515625" style="153" customWidth="1"/>
    <col min="2826" max="2826" width="12.140625" style="153" customWidth="1"/>
    <col min="2827" max="2827" width="14.42578125" style="153" customWidth="1"/>
    <col min="2828" max="2828" width="10.140625" style="153" bestFit="1" customWidth="1"/>
    <col min="2829" max="3073" width="9.140625" style="153"/>
    <col min="3074" max="3074" width="11.140625" style="153" customWidth="1"/>
    <col min="3075" max="3075" width="12.7109375" style="153" customWidth="1"/>
    <col min="3076" max="3076" width="15.7109375" style="153" customWidth="1"/>
    <col min="3077" max="3077" width="9.42578125" style="153" customWidth="1"/>
    <col min="3078" max="3078" width="17.140625" style="153" customWidth="1"/>
    <col min="3079" max="3079" width="10.140625" style="153" customWidth="1"/>
    <col min="3080" max="3080" width="21.85546875" style="153" customWidth="1"/>
    <col min="3081" max="3081" width="14.28515625" style="153" customWidth="1"/>
    <col min="3082" max="3082" width="12.140625" style="153" customWidth="1"/>
    <col min="3083" max="3083" width="14.42578125" style="153" customWidth="1"/>
    <col min="3084" max="3084" width="10.140625" style="153" bestFit="1" customWidth="1"/>
    <col min="3085" max="3329" width="9.140625" style="153"/>
    <col min="3330" max="3330" width="11.140625" style="153" customWidth="1"/>
    <col min="3331" max="3331" width="12.7109375" style="153" customWidth="1"/>
    <col min="3332" max="3332" width="15.7109375" style="153" customWidth="1"/>
    <col min="3333" max="3333" width="9.42578125" style="153" customWidth="1"/>
    <col min="3334" max="3334" width="17.140625" style="153" customWidth="1"/>
    <col min="3335" max="3335" width="10.140625" style="153" customWidth="1"/>
    <col min="3336" max="3336" width="21.85546875" style="153" customWidth="1"/>
    <col min="3337" max="3337" width="14.28515625" style="153" customWidth="1"/>
    <col min="3338" max="3338" width="12.140625" style="153" customWidth="1"/>
    <col min="3339" max="3339" width="14.42578125" style="153" customWidth="1"/>
    <col min="3340" max="3340" width="10.140625" style="153" bestFit="1" customWidth="1"/>
    <col min="3341" max="3585" width="9.140625" style="153"/>
    <col min="3586" max="3586" width="11.140625" style="153" customWidth="1"/>
    <col min="3587" max="3587" width="12.7109375" style="153" customWidth="1"/>
    <col min="3588" max="3588" width="15.7109375" style="153" customWidth="1"/>
    <col min="3589" max="3589" width="9.42578125" style="153" customWidth="1"/>
    <col min="3590" max="3590" width="17.140625" style="153" customWidth="1"/>
    <col min="3591" max="3591" width="10.140625" style="153" customWidth="1"/>
    <col min="3592" max="3592" width="21.85546875" style="153" customWidth="1"/>
    <col min="3593" max="3593" width="14.28515625" style="153" customWidth="1"/>
    <col min="3594" max="3594" width="12.140625" style="153" customWidth="1"/>
    <col min="3595" max="3595" width="14.42578125" style="153" customWidth="1"/>
    <col min="3596" max="3596" width="10.140625" style="153" bestFit="1" customWidth="1"/>
    <col min="3597" max="3841" width="9.140625" style="153"/>
    <col min="3842" max="3842" width="11.140625" style="153" customWidth="1"/>
    <col min="3843" max="3843" width="12.7109375" style="153" customWidth="1"/>
    <col min="3844" max="3844" width="15.7109375" style="153" customWidth="1"/>
    <col min="3845" max="3845" width="9.42578125" style="153" customWidth="1"/>
    <col min="3846" max="3846" width="17.140625" style="153" customWidth="1"/>
    <col min="3847" max="3847" width="10.140625" style="153" customWidth="1"/>
    <col min="3848" max="3848" width="21.85546875" style="153" customWidth="1"/>
    <col min="3849" max="3849" width="14.28515625" style="153" customWidth="1"/>
    <col min="3850" max="3850" width="12.140625" style="153" customWidth="1"/>
    <col min="3851" max="3851" width="14.42578125" style="153" customWidth="1"/>
    <col min="3852" max="3852" width="10.140625" style="153" bestFit="1" customWidth="1"/>
    <col min="3853" max="4097" width="9.140625" style="153"/>
    <col min="4098" max="4098" width="11.140625" style="153" customWidth="1"/>
    <col min="4099" max="4099" width="12.7109375" style="153" customWidth="1"/>
    <col min="4100" max="4100" width="15.7109375" style="153" customWidth="1"/>
    <col min="4101" max="4101" width="9.42578125" style="153" customWidth="1"/>
    <col min="4102" max="4102" width="17.140625" style="153" customWidth="1"/>
    <col min="4103" max="4103" width="10.140625" style="153" customWidth="1"/>
    <col min="4104" max="4104" width="21.85546875" style="153" customWidth="1"/>
    <col min="4105" max="4105" width="14.28515625" style="153" customWidth="1"/>
    <col min="4106" max="4106" width="12.140625" style="153" customWidth="1"/>
    <col min="4107" max="4107" width="14.42578125" style="153" customWidth="1"/>
    <col min="4108" max="4108" width="10.140625" style="153" bestFit="1" customWidth="1"/>
    <col min="4109" max="4353" width="9.140625" style="153"/>
    <col min="4354" max="4354" width="11.140625" style="153" customWidth="1"/>
    <col min="4355" max="4355" width="12.7109375" style="153" customWidth="1"/>
    <col min="4356" max="4356" width="15.7109375" style="153" customWidth="1"/>
    <col min="4357" max="4357" width="9.42578125" style="153" customWidth="1"/>
    <col min="4358" max="4358" width="17.140625" style="153" customWidth="1"/>
    <col min="4359" max="4359" width="10.140625" style="153" customWidth="1"/>
    <col min="4360" max="4360" width="21.85546875" style="153" customWidth="1"/>
    <col min="4361" max="4361" width="14.28515625" style="153" customWidth="1"/>
    <col min="4362" max="4362" width="12.140625" style="153" customWidth="1"/>
    <col min="4363" max="4363" width="14.42578125" style="153" customWidth="1"/>
    <col min="4364" max="4364" width="10.140625" style="153" bestFit="1" customWidth="1"/>
    <col min="4365" max="4609" width="9.140625" style="153"/>
    <col min="4610" max="4610" width="11.140625" style="153" customWidth="1"/>
    <col min="4611" max="4611" width="12.7109375" style="153" customWidth="1"/>
    <col min="4612" max="4612" width="15.7109375" style="153" customWidth="1"/>
    <col min="4613" max="4613" width="9.42578125" style="153" customWidth="1"/>
    <col min="4614" max="4614" width="17.140625" style="153" customWidth="1"/>
    <col min="4615" max="4615" width="10.140625" style="153" customWidth="1"/>
    <col min="4616" max="4616" width="21.85546875" style="153" customWidth="1"/>
    <col min="4617" max="4617" width="14.28515625" style="153" customWidth="1"/>
    <col min="4618" max="4618" width="12.140625" style="153" customWidth="1"/>
    <col min="4619" max="4619" width="14.42578125" style="153" customWidth="1"/>
    <col min="4620" max="4620" width="10.140625" style="153" bestFit="1" customWidth="1"/>
    <col min="4621" max="4865" width="9.140625" style="153"/>
    <col min="4866" max="4866" width="11.140625" style="153" customWidth="1"/>
    <col min="4867" max="4867" width="12.7109375" style="153" customWidth="1"/>
    <col min="4868" max="4868" width="15.7109375" style="153" customWidth="1"/>
    <col min="4869" max="4869" width="9.42578125" style="153" customWidth="1"/>
    <col min="4870" max="4870" width="17.140625" style="153" customWidth="1"/>
    <col min="4871" max="4871" width="10.140625" style="153" customWidth="1"/>
    <col min="4872" max="4872" width="21.85546875" style="153" customWidth="1"/>
    <col min="4873" max="4873" width="14.28515625" style="153" customWidth="1"/>
    <col min="4874" max="4874" width="12.140625" style="153" customWidth="1"/>
    <col min="4875" max="4875" width="14.42578125" style="153" customWidth="1"/>
    <col min="4876" max="4876" width="10.140625" style="153" bestFit="1" customWidth="1"/>
    <col min="4877" max="5121" width="9.140625" style="153"/>
    <col min="5122" max="5122" width="11.140625" style="153" customWidth="1"/>
    <col min="5123" max="5123" width="12.7109375" style="153" customWidth="1"/>
    <col min="5124" max="5124" width="15.7109375" style="153" customWidth="1"/>
    <col min="5125" max="5125" width="9.42578125" style="153" customWidth="1"/>
    <col min="5126" max="5126" width="17.140625" style="153" customWidth="1"/>
    <col min="5127" max="5127" width="10.140625" style="153" customWidth="1"/>
    <col min="5128" max="5128" width="21.85546875" style="153" customWidth="1"/>
    <col min="5129" max="5129" width="14.28515625" style="153" customWidth="1"/>
    <col min="5130" max="5130" width="12.140625" style="153" customWidth="1"/>
    <col min="5131" max="5131" width="14.42578125" style="153" customWidth="1"/>
    <col min="5132" max="5132" width="10.140625" style="153" bestFit="1" customWidth="1"/>
    <col min="5133" max="5377" width="9.140625" style="153"/>
    <col min="5378" max="5378" width="11.140625" style="153" customWidth="1"/>
    <col min="5379" max="5379" width="12.7109375" style="153" customWidth="1"/>
    <col min="5380" max="5380" width="15.7109375" style="153" customWidth="1"/>
    <col min="5381" max="5381" width="9.42578125" style="153" customWidth="1"/>
    <col min="5382" max="5382" width="17.140625" style="153" customWidth="1"/>
    <col min="5383" max="5383" width="10.140625" style="153" customWidth="1"/>
    <col min="5384" max="5384" width="21.85546875" style="153" customWidth="1"/>
    <col min="5385" max="5385" width="14.28515625" style="153" customWidth="1"/>
    <col min="5386" max="5386" width="12.140625" style="153" customWidth="1"/>
    <col min="5387" max="5387" width="14.42578125" style="153" customWidth="1"/>
    <col min="5388" max="5388" width="10.140625" style="153" bestFit="1" customWidth="1"/>
    <col min="5389" max="5633" width="9.140625" style="153"/>
    <col min="5634" max="5634" width="11.140625" style="153" customWidth="1"/>
    <col min="5635" max="5635" width="12.7109375" style="153" customWidth="1"/>
    <col min="5636" max="5636" width="15.7109375" style="153" customWidth="1"/>
    <col min="5637" max="5637" width="9.42578125" style="153" customWidth="1"/>
    <col min="5638" max="5638" width="17.140625" style="153" customWidth="1"/>
    <col min="5639" max="5639" width="10.140625" style="153" customWidth="1"/>
    <col min="5640" max="5640" width="21.85546875" style="153" customWidth="1"/>
    <col min="5641" max="5641" width="14.28515625" style="153" customWidth="1"/>
    <col min="5642" max="5642" width="12.140625" style="153" customWidth="1"/>
    <col min="5643" max="5643" width="14.42578125" style="153" customWidth="1"/>
    <col min="5644" max="5644" width="10.140625" style="153" bestFit="1" customWidth="1"/>
    <col min="5645" max="5889" width="9.140625" style="153"/>
    <col min="5890" max="5890" width="11.140625" style="153" customWidth="1"/>
    <col min="5891" max="5891" width="12.7109375" style="153" customWidth="1"/>
    <col min="5892" max="5892" width="15.7109375" style="153" customWidth="1"/>
    <col min="5893" max="5893" width="9.42578125" style="153" customWidth="1"/>
    <col min="5894" max="5894" width="17.140625" style="153" customWidth="1"/>
    <col min="5895" max="5895" width="10.140625" style="153" customWidth="1"/>
    <col min="5896" max="5896" width="21.85546875" style="153" customWidth="1"/>
    <col min="5897" max="5897" width="14.28515625" style="153" customWidth="1"/>
    <col min="5898" max="5898" width="12.140625" style="153" customWidth="1"/>
    <col min="5899" max="5899" width="14.42578125" style="153" customWidth="1"/>
    <col min="5900" max="5900" width="10.140625" style="153" bestFit="1" customWidth="1"/>
    <col min="5901" max="6145" width="9.140625" style="153"/>
    <col min="6146" max="6146" width="11.140625" style="153" customWidth="1"/>
    <col min="6147" max="6147" width="12.7109375" style="153" customWidth="1"/>
    <col min="6148" max="6148" width="15.7109375" style="153" customWidth="1"/>
    <col min="6149" max="6149" width="9.42578125" style="153" customWidth="1"/>
    <col min="6150" max="6150" width="17.140625" style="153" customWidth="1"/>
    <col min="6151" max="6151" width="10.140625" style="153" customWidth="1"/>
    <col min="6152" max="6152" width="21.85546875" style="153" customWidth="1"/>
    <col min="6153" max="6153" width="14.28515625" style="153" customWidth="1"/>
    <col min="6154" max="6154" width="12.140625" style="153" customWidth="1"/>
    <col min="6155" max="6155" width="14.42578125" style="153" customWidth="1"/>
    <col min="6156" max="6156" width="10.140625" style="153" bestFit="1" customWidth="1"/>
    <col min="6157" max="6401" width="9.140625" style="153"/>
    <col min="6402" max="6402" width="11.140625" style="153" customWidth="1"/>
    <col min="6403" max="6403" width="12.7109375" style="153" customWidth="1"/>
    <col min="6404" max="6404" width="15.7109375" style="153" customWidth="1"/>
    <col min="6405" max="6405" width="9.42578125" style="153" customWidth="1"/>
    <col min="6406" max="6406" width="17.140625" style="153" customWidth="1"/>
    <col min="6407" max="6407" width="10.140625" style="153" customWidth="1"/>
    <col min="6408" max="6408" width="21.85546875" style="153" customWidth="1"/>
    <col min="6409" max="6409" width="14.28515625" style="153" customWidth="1"/>
    <col min="6410" max="6410" width="12.140625" style="153" customWidth="1"/>
    <col min="6411" max="6411" width="14.42578125" style="153" customWidth="1"/>
    <col min="6412" max="6412" width="10.140625" style="153" bestFit="1" customWidth="1"/>
    <col min="6413" max="6657" width="9.140625" style="153"/>
    <col min="6658" max="6658" width="11.140625" style="153" customWidth="1"/>
    <col min="6659" max="6659" width="12.7109375" style="153" customWidth="1"/>
    <col min="6660" max="6660" width="15.7109375" style="153" customWidth="1"/>
    <col min="6661" max="6661" width="9.42578125" style="153" customWidth="1"/>
    <col min="6662" max="6662" width="17.140625" style="153" customWidth="1"/>
    <col min="6663" max="6663" width="10.140625" style="153" customWidth="1"/>
    <col min="6664" max="6664" width="21.85546875" style="153" customWidth="1"/>
    <col min="6665" max="6665" width="14.28515625" style="153" customWidth="1"/>
    <col min="6666" max="6666" width="12.140625" style="153" customWidth="1"/>
    <col min="6667" max="6667" width="14.42578125" style="153" customWidth="1"/>
    <col min="6668" max="6668" width="10.140625" style="153" bestFit="1" customWidth="1"/>
    <col min="6669" max="6913" width="9.140625" style="153"/>
    <col min="6914" max="6914" width="11.140625" style="153" customWidth="1"/>
    <col min="6915" max="6915" width="12.7109375" style="153" customWidth="1"/>
    <col min="6916" max="6916" width="15.7109375" style="153" customWidth="1"/>
    <col min="6917" max="6917" width="9.42578125" style="153" customWidth="1"/>
    <col min="6918" max="6918" width="17.140625" style="153" customWidth="1"/>
    <col min="6919" max="6919" width="10.140625" style="153" customWidth="1"/>
    <col min="6920" max="6920" width="21.85546875" style="153" customWidth="1"/>
    <col min="6921" max="6921" width="14.28515625" style="153" customWidth="1"/>
    <col min="6922" max="6922" width="12.140625" style="153" customWidth="1"/>
    <col min="6923" max="6923" width="14.42578125" style="153" customWidth="1"/>
    <col min="6924" max="6924" width="10.140625" style="153" bestFit="1" customWidth="1"/>
    <col min="6925" max="7169" width="9.140625" style="153"/>
    <col min="7170" max="7170" width="11.140625" style="153" customWidth="1"/>
    <col min="7171" max="7171" width="12.7109375" style="153" customWidth="1"/>
    <col min="7172" max="7172" width="15.7109375" style="153" customWidth="1"/>
    <col min="7173" max="7173" width="9.42578125" style="153" customWidth="1"/>
    <col min="7174" max="7174" width="17.140625" style="153" customWidth="1"/>
    <col min="7175" max="7175" width="10.140625" style="153" customWidth="1"/>
    <col min="7176" max="7176" width="21.85546875" style="153" customWidth="1"/>
    <col min="7177" max="7177" width="14.28515625" style="153" customWidth="1"/>
    <col min="7178" max="7178" width="12.140625" style="153" customWidth="1"/>
    <col min="7179" max="7179" width="14.42578125" style="153" customWidth="1"/>
    <col min="7180" max="7180" width="10.140625" style="153" bestFit="1" customWidth="1"/>
    <col min="7181" max="7425" width="9.140625" style="153"/>
    <col min="7426" max="7426" width="11.140625" style="153" customWidth="1"/>
    <col min="7427" max="7427" width="12.7109375" style="153" customWidth="1"/>
    <col min="7428" max="7428" width="15.7109375" style="153" customWidth="1"/>
    <col min="7429" max="7429" width="9.42578125" style="153" customWidth="1"/>
    <col min="7430" max="7430" width="17.140625" style="153" customWidth="1"/>
    <col min="7431" max="7431" width="10.140625" style="153" customWidth="1"/>
    <col min="7432" max="7432" width="21.85546875" style="153" customWidth="1"/>
    <col min="7433" max="7433" width="14.28515625" style="153" customWidth="1"/>
    <col min="7434" max="7434" width="12.140625" style="153" customWidth="1"/>
    <col min="7435" max="7435" width="14.42578125" style="153" customWidth="1"/>
    <col min="7436" max="7436" width="10.140625" style="153" bestFit="1" customWidth="1"/>
    <col min="7437" max="7681" width="9.140625" style="153"/>
    <col min="7682" max="7682" width="11.140625" style="153" customWidth="1"/>
    <col min="7683" max="7683" width="12.7109375" style="153" customWidth="1"/>
    <col min="7684" max="7684" width="15.7109375" style="153" customWidth="1"/>
    <col min="7685" max="7685" width="9.42578125" style="153" customWidth="1"/>
    <col min="7686" max="7686" width="17.140625" style="153" customWidth="1"/>
    <col min="7687" max="7687" width="10.140625" style="153" customWidth="1"/>
    <col min="7688" max="7688" width="21.85546875" style="153" customWidth="1"/>
    <col min="7689" max="7689" width="14.28515625" style="153" customWidth="1"/>
    <col min="7690" max="7690" width="12.140625" style="153" customWidth="1"/>
    <col min="7691" max="7691" width="14.42578125" style="153" customWidth="1"/>
    <col min="7692" max="7692" width="10.140625" style="153" bestFit="1" customWidth="1"/>
    <col min="7693" max="7937" width="9.140625" style="153"/>
    <col min="7938" max="7938" width="11.140625" style="153" customWidth="1"/>
    <col min="7939" max="7939" width="12.7109375" style="153" customWidth="1"/>
    <col min="7940" max="7940" width="15.7109375" style="153" customWidth="1"/>
    <col min="7941" max="7941" width="9.42578125" style="153" customWidth="1"/>
    <col min="7942" max="7942" width="17.140625" style="153" customWidth="1"/>
    <col min="7943" max="7943" width="10.140625" style="153" customWidth="1"/>
    <col min="7944" max="7944" width="21.85546875" style="153" customWidth="1"/>
    <col min="7945" max="7945" width="14.28515625" style="153" customWidth="1"/>
    <col min="7946" max="7946" width="12.140625" style="153" customWidth="1"/>
    <col min="7947" max="7947" width="14.42578125" style="153" customWidth="1"/>
    <col min="7948" max="7948" width="10.140625" style="153" bestFit="1" customWidth="1"/>
    <col min="7949" max="8193" width="9.140625" style="153"/>
    <col min="8194" max="8194" width="11.140625" style="153" customWidth="1"/>
    <col min="8195" max="8195" width="12.7109375" style="153" customWidth="1"/>
    <col min="8196" max="8196" width="15.7109375" style="153" customWidth="1"/>
    <col min="8197" max="8197" width="9.42578125" style="153" customWidth="1"/>
    <col min="8198" max="8198" width="17.140625" style="153" customWidth="1"/>
    <col min="8199" max="8199" width="10.140625" style="153" customWidth="1"/>
    <col min="8200" max="8200" width="21.85546875" style="153" customWidth="1"/>
    <col min="8201" max="8201" width="14.28515625" style="153" customWidth="1"/>
    <col min="8202" max="8202" width="12.140625" style="153" customWidth="1"/>
    <col min="8203" max="8203" width="14.42578125" style="153" customWidth="1"/>
    <col min="8204" max="8204" width="10.140625" style="153" bestFit="1" customWidth="1"/>
    <col min="8205" max="8449" width="9.140625" style="153"/>
    <col min="8450" max="8450" width="11.140625" style="153" customWidth="1"/>
    <col min="8451" max="8451" width="12.7109375" style="153" customWidth="1"/>
    <col min="8452" max="8452" width="15.7109375" style="153" customWidth="1"/>
    <col min="8453" max="8453" width="9.42578125" style="153" customWidth="1"/>
    <col min="8454" max="8454" width="17.140625" style="153" customWidth="1"/>
    <col min="8455" max="8455" width="10.140625" style="153" customWidth="1"/>
    <col min="8456" max="8456" width="21.85546875" style="153" customWidth="1"/>
    <col min="8457" max="8457" width="14.28515625" style="153" customWidth="1"/>
    <col min="8458" max="8458" width="12.140625" style="153" customWidth="1"/>
    <col min="8459" max="8459" width="14.42578125" style="153" customWidth="1"/>
    <col min="8460" max="8460" width="10.140625" style="153" bestFit="1" customWidth="1"/>
    <col min="8461" max="8705" width="9.140625" style="153"/>
    <col min="8706" max="8706" width="11.140625" style="153" customWidth="1"/>
    <col min="8707" max="8707" width="12.7109375" style="153" customWidth="1"/>
    <col min="8708" max="8708" width="15.7109375" style="153" customWidth="1"/>
    <col min="8709" max="8709" width="9.42578125" style="153" customWidth="1"/>
    <col min="8710" max="8710" width="17.140625" style="153" customWidth="1"/>
    <col min="8711" max="8711" width="10.140625" style="153" customWidth="1"/>
    <col min="8712" max="8712" width="21.85546875" style="153" customWidth="1"/>
    <col min="8713" max="8713" width="14.28515625" style="153" customWidth="1"/>
    <col min="8714" max="8714" width="12.140625" style="153" customWidth="1"/>
    <col min="8715" max="8715" width="14.42578125" style="153" customWidth="1"/>
    <col min="8716" max="8716" width="10.140625" style="153" bestFit="1" customWidth="1"/>
    <col min="8717" max="8961" width="9.140625" style="153"/>
    <col min="8962" max="8962" width="11.140625" style="153" customWidth="1"/>
    <col min="8963" max="8963" width="12.7109375" style="153" customWidth="1"/>
    <col min="8964" max="8964" width="15.7109375" style="153" customWidth="1"/>
    <col min="8965" max="8965" width="9.42578125" style="153" customWidth="1"/>
    <col min="8966" max="8966" width="17.140625" style="153" customWidth="1"/>
    <col min="8967" max="8967" width="10.140625" style="153" customWidth="1"/>
    <col min="8968" max="8968" width="21.85546875" style="153" customWidth="1"/>
    <col min="8969" max="8969" width="14.28515625" style="153" customWidth="1"/>
    <col min="8970" max="8970" width="12.140625" style="153" customWidth="1"/>
    <col min="8971" max="8971" width="14.42578125" style="153" customWidth="1"/>
    <col min="8972" max="8972" width="10.140625" style="153" bestFit="1" customWidth="1"/>
    <col min="8973" max="9217" width="9.140625" style="153"/>
    <col min="9218" max="9218" width="11.140625" style="153" customWidth="1"/>
    <col min="9219" max="9219" width="12.7109375" style="153" customWidth="1"/>
    <col min="9220" max="9220" width="15.7109375" style="153" customWidth="1"/>
    <col min="9221" max="9221" width="9.42578125" style="153" customWidth="1"/>
    <col min="9222" max="9222" width="17.140625" style="153" customWidth="1"/>
    <col min="9223" max="9223" width="10.140625" style="153" customWidth="1"/>
    <col min="9224" max="9224" width="21.85546875" style="153" customWidth="1"/>
    <col min="9225" max="9225" width="14.28515625" style="153" customWidth="1"/>
    <col min="9226" max="9226" width="12.140625" style="153" customWidth="1"/>
    <col min="9227" max="9227" width="14.42578125" style="153" customWidth="1"/>
    <col min="9228" max="9228" width="10.140625" style="153" bestFit="1" customWidth="1"/>
    <col min="9229" max="9473" width="9.140625" style="153"/>
    <col min="9474" max="9474" width="11.140625" style="153" customWidth="1"/>
    <col min="9475" max="9475" width="12.7109375" style="153" customWidth="1"/>
    <col min="9476" max="9476" width="15.7109375" style="153" customWidth="1"/>
    <col min="9477" max="9477" width="9.42578125" style="153" customWidth="1"/>
    <col min="9478" max="9478" width="17.140625" style="153" customWidth="1"/>
    <col min="9479" max="9479" width="10.140625" style="153" customWidth="1"/>
    <col min="9480" max="9480" width="21.85546875" style="153" customWidth="1"/>
    <col min="9481" max="9481" width="14.28515625" style="153" customWidth="1"/>
    <col min="9482" max="9482" width="12.140625" style="153" customWidth="1"/>
    <col min="9483" max="9483" width="14.42578125" style="153" customWidth="1"/>
    <col min="9484" max="9484" width="10.140625" style="153" bestFit="1" customWidth="1"/>
    <col min="9485" max="9729" width="9.140625" style="153"/>
    <col min="9730" max="9730" width="11.140625" style="153" customWidth="1"/>
    <col min="9731" max="9731" width="12.7109375" style="153" customWidth="1"/>
    <col min="9732" max="9732" width="15.7109375" style="153" customWidth="1"/>
    <col min="9733" max="9733" width="9.42578125" style="153" customWidth="1"/>
    <col min="9734" max="9734" width="17.140625" style="153" customWidth="1"/>
    <col min="9735" max="9735" width="10.140625" style="153" customWidth="1"/>
    <col min="9736" max="9736" width="21.85546875" style="153" customWidth="1"/>
    <col min="9737" max="9737" width="14.28515625" style="153" customWidth="1"/>
    <col min="9738" max="9738" width="12.140625" style="153" customWidth="1"/>
    <col min="9739" max="9739" width="14.42578125" style="153" customWidth="1"/>
    <col min="9740" max="9740" width="10.140625" style="153" bestFit="1" customWidth="1"/>
    <col min="9741" max="9985" width="9.140625" style="153"/>
    <col min="9986" max="9986" width="11.140625" style="153" customWidth="1"/>
    <col min="9987" max="9987" width="12.7109375" style="153" customWidth="1"/>
    <col min="9988" max="9988" width="15.7109375" style="153" customWidth="1"/>
    <col min="9989" max="9989" width="9.42578125" style="153" customWidth="1"/>
    <col min="9990" max="9990" width="17.140625" style="153" customWidth="1"/>
    <col min="9991" max="9991" width="10.140625" style="153" customWidth="1"/>
    <col min="9992" max="9992" width="21.85546875" style="153" customWidth="1"/>
    <col min="9993" max="9993" width="14.28515625" style="153" customWidth="1"/>
    <col min="9994" max="9994" width="12.140625" style="153" customWidth="1"/>
    <col min="9995" max="9995" width="14.42578125" style="153" customWidth="1"/>
    <col min="9996" max="9996" width="10.140625" style="153" bestFit="1" customWidth="1"/>
    <col min="9997" max="10241" width="9.140625" style="153"/>
    <col min="10242" max="10242" width="11.140625" style="153" customWidth="1"/>
    <col min="10243" max="10243" width="12.7109375" style="153" customWidth="1"/>
    <col min="10244" max="10244" width="15.7109375" style="153" customWidth="1"/>
    <col min="10245" max="10245" width="9.42578125" style="153" customWidth="1"/>
    <col min="10246" max="10246" width="17.140625" style="153" customWidth="1"/>
    <col min="10247" max="10247" width="10.140625" style="153" customWidth="1"/>
    <col min="10248" max="10248" width="21.85546875" style="153" customWidth="1"/>
    <col min="10249" max="10249" width="14.28515625" style="153" customWidth="1"/>
    <col min="10250" max="10250" width="12.140625" style="153" customWidth="1"/>
    <col min="10251" max="10251" width="14.42578125" style="153" customWidth="1"/>
    <col min="10252" max="10252" width="10.140625" style="153" bestFit="1" customWidth="1"/>
    <col min="10253" max="10497" width="9.140625" style="153"/>
    <col min="10498" max="10498" width="11.140625" style="153" customWidth="1"/>
    <col min="10499" max="10499" width="12.7109375" style="153" customWidth="1"/>
    <col min="10500" max="10500" width="15.7109375" style="153" customWidth="1"/>
    <col min="10501" max="10501" width="9.42578125" style="153" customWidth="1"/>
    <col min="10502" max="10502" width="17.140625" style="153" customWidth="1"/>
    <col min="10503" max="10503" width="10.140625" style="153" customWidth="1"/>
    <col min="10504" max="10504" width="21.85546875" style="153" customWidth="1"/>
    <col min="10505" max="10505" width="14.28515625" style="153" customWidth="1"/>
    <col min="10506" max="10506" width="12.140625" style="153" customWidth="1"/>
    <col min="10507" max="10507" width="14.42578125" style="153" customWidth="1"/>
    <col min="10508" max="10508" width="10.140625" style="153" bestFit="1" customWidth="1"/>
    <col min="10509" max="10753" width="9.140625" style="153"/>
    <col min="10754" max="10754" width="11.140625" style="153" customWidth="1"/>
    <col min="10755" max="10755" width="12.7109375" style="153" customWidth="1"/>
    <col min="10756" max="10756" width="15.7109375" style="153" customWidth="1"/>
    <col min="10757" max="10757" width="9.42578125" style="153" customWidth="1"/>
    <col min="10758" max="10758" width="17.140625" style="153" customWidth="1"/>
    <col min="10759" max="10759" width="10.140625" style="153" customWidth="1"/>
    <col min="10760" max="10760" width="21.85546875" style="153" customWidth="1"/>
    <col min="10761" max="10761" width="14.28515625" style="153" customWidth="1"/>
    <col min="10762" max="10762" width="12.140625" style="153" customWidth="1"/>
    <col min="10763" max="10763" width="14.42578125" style="153" customWidth="1"/>
    <col min="10764" max="10764" width="10.140625" style="153" bestFit="1" customWidth="1"/>
    <col min="10765" max="11009" width="9.140625" style="153"/>
    <col min="11010" max="11010" width="11.140625" style="153" customWidth="1"/>
    <col min="11011" max="11011" width="12.7109375" style="153" customWidth="1"/>
    <col min="11012" max="11012" width="15.7109375" style="153" customWidth="1"/>
    <col min="11013" max="11013" width="9.42578125" style="153" customWidth="1"/>
    <col min="11014" max="11014" width="17.140625" style="153" customWidth="1"/>
    <col min="11015" max="11015" width="10.140625" style="153" customWidth="1"/>
    <col min="11016" max="11016" width="21.85546875" style="153" customWidth="1"/>
    <col min="11017" max="11017" width="14.28515625" style="153" customWidth="1"/>
    <col min="11018" max="11018" width="12.140625" style="153" customWidth="1"/>
    <col min="11019" max="11019" width="14.42578125" style="153" customWidth="1"/>
    <col min="11020" max="11020" width="10.140625" style="153" bestFit="1" customWidth="1"/>
    <col min="11021" max="11265" width="9.140625" style="153"/>
    <col min="11266" max="11266" width="11.140625" style="153" customWidth="1"/>
    <col min="11267" max="11267" width="12.7109375" style="153" customWidth="1"/>
    <col min="11268" max="11268" width="15.7109375" style="153" customWidth="1"/>
    <col min="11269" max="11269" width="9.42578125" style="153" customWidth="1"/>
    <col min="11270" max="11270" width="17.140625" style="153" customWidth="1"/>
    <col min="11271" max="11271" width="10.140625" style="153" customWidth="1"/>
    <col min="11272" max="11272" width="21.85546875" style="153" customWidth="1"/>
    <col min="11273" max="11273" width="14.28515625" style="153" customWidth="1"/>
    <col min="11274" max="11274" width="12.140625" style="153" customWidth="1"/>
    <col min="11275" max="11275" width="14.42578125" style="153" customWidth="1"/>
    <col min="11276" max="11276" width="10.140625" style="153" bestFit="1" customWidth="1"/>
    <col min="11277" max="11521" width="9.140625" style="153"/>
    <col min="11522" max="11522" width="11.140625" style="153" customWidth="1"/>
    <col min="11523" max="11523" width="12.7109375" style="153" customWidth="1"/>
    <col min="11524" max="11524" width="15.7109375" style="153" customWidth="1"/>
    <col min="11525" max="11525" width="9.42578125" style="153" customWidth="1"/>
    <col min="11526" max="11526" width="17.140625" style="153" customWidth="1"/>
    <col min="11527" max="11527" width="10.140625" style="153" customWidth="1"/>
    <col min="11528" max="11528" width="21.85546875" style="153" customWidth="1"/>
    <col min="11529" max="11529" width="14.28515625" style="153" customWidth="1"/>
    <col min="11530" max="11530" width="12.140625" style="153" customWidth="1"/>
    <col min="11531" max="11531" width="14.42578125" style="153" customWidth="1"/>
    <col min="11532" max="11532" width="10.140625" style="153" bestFit="1" customWidth="1"/>
    <col min="11533" max="11777" width="9.140625" style="153"/>
    <col min="11778" max="11778" width="11.140625" style="153" customWidth="1"/>
    <col min="11779" max="11779" width="12.7109375" style="153" customWidth="1"/>
    <col min="11780" max="11780" width="15.7109375" style="153" customWidth="1"/>
    <col min="11781" max="11781" width="9.42578125" style="153" customWidth="1"/>
    <col min="11782" max="11782" width="17.140625" style="153" customWidth="1"/>
    <col min="11783" max="11783" width="10.140625" style="153" customWidth="1"/>
    <col min="11784" max="11784" width="21.85546875" style="153" customWidth="1"/>
    <col min="11785" max="11785" width="14.28515625" style="153" customWidth="1"/>
    <col min="11786" max="11786" width="12.140625" style="153" customWidth="1"/>
    <col min="11787" max="11787" width="14.42578125" style="153" customWidth="1"/>
    <col min="11788" max="11788" width="10.140625" style="153" bestFit="1" customWidth="1"/>
    <col min="11789" max="12033" width="9.140625" style="153"/>
    <col min="12034" max="12034" width="11.140625" style="153" customWidth="1"/>
    <col min="12035" max="12035" width="12.7109375" style="153" customWidth="1"/>
    <col min="12036" max="12036" width="15.7109375" style="153" customWidth="1"/>
    <col min="12037" max="12037" width="9.42578125" style="153" customWidth="1"/>
    <col min="12038" max="12038" width="17.140625" style="153" customWidth="1"/>
    <col min="12039" max="12039" width="10.140625" style="153" customWidth="1"/>
    <col min="12040" max="12040" width="21.85546875" style="153" customWidth="1"/>
    <col min="12041" max="12041" width="14.28515625" style="153" customWidth="1"/>
    <col min="12042" max="12042" width="12.140625" style="153" customWidth="1"/>
    <col min="12043" max="12043" width="14.42578125" style="153" customWidth="1"/>
    <col min="12044" max="12044" width="10.140625" style="153" bestFit="1" customWidth="1"/>
    <col min="12045" max="12289" width="9.140625" style="153"/>
    <col min="12290" max="12290" width="11.140625" style="153" customWidth="1"/>
    <col min="12291" max="12291" width="12.7109375" style="153" customWidth="1"/>
    <col min="12292" max="12292" width="15.7109375" style="153" customWidth="1"/>
    <col min="12293" max="12293" width="9.42578125" style="153" customWidth="1"/>
    <col min="12294" max="12294" width="17.140625" style="153" customWidth="1"/>
    <col min="12295" max="12295" width="10.140625" style="153" customWidth="1"/>
    <col min="12296" max="12296" width="21.85546875" style="153" customWidth="1"/>
    <col min="12297" max="12297" width="14.28515625" style="153" customWidth="1"/>
    <col min="12298" max="12298" width="12.140625" style="153" customWidth="1"/>
    <col min="12299" max="12299" width="14.42578125" style="153" customWidth="1"/>
    <col min="12300" max="12300" width="10.140625" style="153" bestFit="1" customWidth="1"/>
    <col min="12301" max="12545" width="9.140625" style="153"/>
    <col min="12546" max="12546" width="11.140625" style="153" customWidth="1"/>
    <col min="12547" max="12547" width="12.7109375" style="153" customWidth="1"/>
    <col min="12548" max="12548" width="15.7109375" style="153" customWidth="1"/>
    <col min="12549" max="12549" width="9.42578125" style="153" customWidth="1"/>
    <col min="12550" max="12550" width="17.140625" style="153" customWidth="1"/>
    <col min="12551" max="12551" width="10.140625" style="153" customWidth="1"/>
    <col min="12552" max="12552" width="21.85546875" style="153" customWidth="1"/>
    <col min="12553" max="12553" width="14.28515625" style="153" customWidth="1"/>
    <col min="12554" max="12554" width="12.140625" style="153" customWidth="1"/>
    <col min="12555" max="12555" width="14.42578125" style="153" customWidth="1"/>
    <col min="12556" max="12556" width="10.140625" style="153" bestFit="1" customWidth="1"/>
    <col min="12557" max="12801" width="9.140625" style="153"/>
    <col min="12802" max="12802" width="11.140625" style="153" customWidth="1"/>
    <col min="12803" max="12803" width="12.7109375" style="153" customWidth="1"/>
    <col min="12804" max="12804" width="15.7109375" style="153" customWidth="1"/>
    <col min="12805" max="12805" width="9.42578125" style="153" customWidth="1"/>
    <col min="12806" max="12806" width="17.140625" style="153" customWidth="1"/>
    <col min="12807" max="12807" width="10.140625" style="153" customWidth="1"/>
    <col min="12808" max="12808" width="21.85546875" style="153" customWidth="1"/>
    <col min="12809" max="12809" width="14.28515625" style="153" customWidth="1"/>
    <col min="12810" max="12810" width="12.140625" style="153" customWidth="1"/>
    <col min="12811" max="12811" width="14.42578125" style="153" customWidth="1"/>
    <col min="12812" max="12812" width="10.140625" style="153" bestFit="1" customWidth="1"/>
    <col min="12813" max="13057" width="9.140625" style="153"/>
    <col min="13058" max="13058" width="11.140625" style="153" customWidth="1"/>
    <col min="13059" max="13059" width="12.7109375" style="153" customWidth="1"/>
    <col min="13060" max="13060" width="15.7109375" style="153" customWidth="1"/>
    <col min="13061" max="13061" width="9.42578125" style="153" customWidth="1"/>
    <col min="13062" max="13062" width="17.140625" style="153" customWidth="1"/>
    <col min="13063" max="13063" width="10.140625" style="153" customWidth="1"/>
    <col min="13064" max="13064" width="21.85546875" style="153" customWidth="1"/>
    <col min="13065" max="13065" width="14.28515625" style="153" customWidth="1"/>
    <col min="13066" max="13066" width="12.140625" style="153" customWidth="1"/>
    <col min="13067" max="13067" width="14.42578125" style="153" customWidth="1"/>
    <col min="13068" max="13068" width="10.140625" style="153" bestFit="1" customWidth="1"/>
    <col min="13069" max="13313" width="9.140625" style="153"/>
    <col min="13314" max="13314" width="11.140625" style="153" customWidth="1"/>
    <col min="13315" max="13315" width="12.7109375" style="153" customWidth="1"/>
    <col min="13316" max="13316" width="15.7109375" style="153" customWidth="1"/>
    <col min="13317" max="13317" width="9.42578125" style="153" customWidth="1"/>
    <col min="13318" max="13318" width="17.140625" style="153" customWidth="1"/>
    <col min="13319" max="13319" width="10.140625" style="153" customWidth="1"/>
    <col min="13320" max="13320" width="21.85546875" style="153" customWidth="1"/>
    <col min="13321" max="13321" width="14.28515625" style="153" customWidth="1"/>
    <col min="13322" max="13322" width="12.140625" style="153" customWidth="1"/>
    <col min="13323" max="13323" width="14.42578125" style="153" customWidth="1"/>
    <col min="13324" max="13324" width="10.140625" style="153" bestFit="1" customWidth="1"/>
    <col min="13325" max="13569" width="9.140625" style="153"/>
    <col min="13570" max="13570" width="11.140625" style="153" customWidth="1"/>
    <col min="13571" max="13571" width="12.7109375" style="153" customWidth="1"/>
    <col min="13572" max="13572" width="15.7109375" style="153" customWidth="1"/>
    <col min="13573" max="13573" width="9.42578125" style="153" customWidth="1"/>
    <col min="13574" max="13574" width="17.140625" style="153" customWidth="1"/>
    <col min="13575" max="13575" width="10.140625" style="153" customWidth="1"/>
    <col min="13576" max="13576" width="21.85546875" style="153" customWidth="1"/>
    <col min="13577" max="13577" width="14.28515625" style="153" customWidth="1"/>
    <col min="13578" max="13578" width="12.140625" style="153" customWidth="1"/>
    <col min="13579" max="13579" width="14.42578125" style="153" customWidth="1"/>
    <col min="13580" max="13580" width="10.140625" style="153" bestFit="1" customWidth="1"/>
    <col min="13581" max="13825" width="9.140625" style="153"/>
    <col min="13826" max="13826" width="11.140625" style="153" customWidth="1"/>
    <col min="13827" max="13827" width="12.7109375" style="153" customWidth="1"/>
    <col min="13828" max="13828" width="15.7109375" style="153" customWidth="1"/>
    <col min="13829" max="13829" width="9.42578125" style="153" customWidth="1"/>
    <col min="13830" max="13830" width="17.140625" style="153" customWidth="1"/>
    <col min="13831" max="13831" width="10.140625" style="153" customWidth="1"/>
    <col min="13832" max="13832" width="21.85546875" style="153" customWidth="1"/>
    <col min="13833" max="13833" width="14.28515625" style="153" customWidth="1"/>
    <col min="13834" max="13834" width="12.140625" style="153" customWidth="1"/>
    <col min="13835" max="13835" width="14.42578125" style="153" customWidth="1"/>
    <col min="13836" max="13836" width="10.140625" style="153" bestFit="1" customWidth="1"/>
    <col min="13837" max="14081" width="9.140625" style="153"/>
    <col min="14082" max="14082" width="11.140625" style="153" customWidth="1"/>
    <col min="14083" max="14083" width="12.7109375" style="153" customWidth="1"/>
    <col min="14084" max="14084" width="15.7109375" style="153" customWidth="1"/>
    <col min="14085" max="14085" width="9.42578125" style="153" customWidth="1"/>
    <col min="14086" max="14086" width="17.140625" style="153" customWidth="1"/>
    <col min="14087" max="14087" width="10.140625" style="153" customWidth="1"/>
    <col min="14088" max="14088" width="21.85546875" style="153" customWidth="1"/>
    <col min="14089" max="14089" width="14.28515625" style="153" customWidth="1"/>
    <col min="14090" max="14090" width="12.140625" style="153" customWidth="1"/>
    <col min="14091" max="14091" width="14.42578125" style="153" customWidth="1"/>
    <col min="14092" max="14092" width="10.140625" style="153" bestFit="1" customWidth="1"/>
    <col min="14093" max="14337" width="9.140625" style="153"/>
    <col min="14338" max="14338" width="11.140625" style="153" customWidth="1"/>
    <col min="14339" max="14339" width="12.7109375" style="153" customWidth="1"/>
    <col min="14340" max="14340" width="15.7109375" style="153" customWidth="1"/>
    <col min="14341" max="14341" width="9.42578125" style="153" customWidth="1"/>
    <col min="14342" max="14342" width="17.140625" style="153" customWidth="1"/>
    <col min="14343" max="14343" width="10.140625" style="153" customWidth="1"/>
    <col min="14344" max="14344" width="21.85546875" style="153" customWidth="1"/>
    <col min="14345" max="14345" width="14.28515625" style="153" customWidth="1"/>
    <col min="14346" max="14346" width="12.140625" style="153" customWidth="1"/>
    <col min="14347" max="14347" width="14.42578125" style="153" customWidth="1"/>
    <col min="14348" max="14348" width="10.140625" style="153" bestFit="1" customWidth="1"/>
    <col min="14349" max="14593" width="9.140625" style="153"/>
    <col min="14594" max="14594" width="11.140625" style="153" customWidth="1"/>
    <col min="14595" max="14595" width="12.7109375" style="153" customWidth="1"/>
    <col min="14596" max="14596" width="15.7109375" style="153" customWidth="1"/>
    <col min="14597" max="14597" width="9.42578125" style="153" customWidth="1"/>
    <col min="14598" max="14598" width="17.140625" style="153" customWidth="1"/>
    <col min="14599" max="14599" width="10.140625" style="153" customWidth="1"/>
    <col min="14600" max="14600" width="21.85546875" style="153" customWidth="1"/>
    <col min="14601" max="14601" width="14.28515625" style="153" customWidth="1"/>
    <col min="14602" max="14602" width="12.140625" style="153" customWidth="1"/>
    <col min="14603" max="14603" width="14.42578125" style="153" customWidth="1"/>
    <col min="14604" max="14604" width="10.140625" style="153" bestFit="1" customWidth="1"/>
    <col min="14605" max="14849" width="9.140625" style="153"/>
    <col min="14850" max="14850" width="11.140625" style="153" customWidth="1"/>
    <col min="14851" max="14851" width="12.7109375" style="153" customWidth="1"/>
    <col min="14852" max="14852" width="15.7109375" style="153" customWidth="1"/>
    <col min="14853" max="14853" width="9.42578125" style="153" customWidth="1"/>
    <col min="14854" max="14854" width="17.140625" style="153" customWidth="1"/>
    <col min="14855" max="14855" width="10.140625" style="153" customWidth="1"/>
    <col min="14856" max="14856" width="21.85546875" style="153" customWidth="1"/>
    <col min="14857" max="14857" width="14.28515625" style="153" customWidth="1"/>
    <col min="14858" max="14858" width="12.140625" style="153" customWidth="1"/>
    <col min="14859" max="14859" width="14.42578125" style="153" customWidth="1"/>
    <col min="14860" max="14860" width="10.140625" style="153" bestFit="1" customWidth="1"/>
    <col min="14861" max="15105" width="9.140625" style="153"/>
    <col min="15106" max="15106" width="11.140625" style="153" customWidth="1"/>
    <col min="15107" max="15107" width="12.7109375" style="153" customWidth="1"/>
    <col min="15108" max="15108" width="15.7109375" style="153" customWidth="1"/>
    <col min="15109" max="15109" width="9.42578125" style="153" customWidth="1"/>
    <col min="15110" max="15110" width="17.140625" style="153" customWidth="1"/>
    <col min="15111" max="15111" width="10.140625" style="153" customWidth="1"/>
    <col min="15112" max="15112" width="21.85546875" style="153" customWidth="1"/>
    <col min="15113" max="15113" width="14.28515625" style="153" customWidth="1"/>
    <col min="15114" max="15114" width="12.140625" style="153" customWidth="1"/>
    <col min="15115" max="15115" width="14.42578125" style="153" customWidth="1"/>
    <col min="15116" max="15116" width="10.140625" style="153" bestFit="1" customWidth="1"/>
    <col min="15117" max="15361" width="9.140625" style="153"/>
    <col min="15362" max="15362" width="11.140625" style="153" customWidth="1"/>
    <col min="15363" max="15363" width="12.7109375" style="153" customWidth="1"/>
    <col min="15364" max="15364" width="15.7109375" style="153" customWidth="1"/>
    <col min="15365" max="15365" width="9.42578125" style="153" customWidth="1"/>
    <col min="15366" max="15366" width="17.140625" style="153" customWidth="1"/>
    <col min="15367" max="15367" width="10.140625" style="153" customWidth="1"/>
    <col min="15368" max="15368" width="21.85546875" style="153" customWidth="1"/>
    <col min="15369" max="15369" width="14.28515625" style="153" customWidth="1"/>
    <col min="15370" max="15370" width="12.140625" style="153" customWidth="1"/>
    <col min="15371" max="15371" width="14.42578125" style="153" customWidth="1"/>
    <col min="15372" max="15372" width="10.140625" style="153" bestFit="1" customWidth="1"/>
    <col min="15373" max="15617" width="9.140625" style="153"/>
    <col min="15618" max="15618" width="11.140625" style="153" customWidth="1"/>
    <col min="15619" max="15619" width="12.7109375" style="153" customWidth="1"/>
    <col min="15620" max="15620" width="15.7109375" style="153" customWidth="1"/>
    <col min="15621" max="15621" width="9.42578125" style="153" customWidth="1"/>
    <col min="15622" max="15622" width="17.140625" style="153" customWidth="1"/>
    <col min="15623" max="15623" width="10.140625" style="153" customWidth="1"/>
    <col min="15624" max="15624" width="21.85546875" style="153" customWidth="1"/>
    <col min="15625" max="15625" width="14.28515625" style="153" customWidth="1"/>
    <col min="15626" max="15626" width="12.140625" style="153" customWidth="1"/>
    <col min="15627" max="15627" width="14.42578125" style="153" customWidth="1"/>
    <col min="15628" max="15628" width="10.140625" style="153" bestFit="1" customWidth="1"/>
    <col min="15629" max="15873" width="9.140625" style="153"/>
    <col min="15874" max="15874" width="11.140625" style="153" customWidth="1"/>
    <col min="15875" max="15875" width="12.7109375" style="153" customWidth="1"/>
    <col min="15876" max="15876" width="15.7109375" style="153" customWidth="1"/>
    <col min="15877" max="15877" width="9.42578125" style="153" customWidth="1"/>
    <col min="15878" max="15878" width="17.140625" style="153" customWidth="1"/>
    <col min="15879" max="15879" width="10.140625" style="153" customWidth="1"/>
    <col min="15880" max="15880" width="21.85546875" style="153" customWidth="1"/>
    <col min="15881" max="15881" width="14.28515625" style="153" customWidth="1"/>
    <col min="15882" max="15882" width="12.140625" style="153" customWidth="1"/>
    <col min="15883" max="15883" width="14.42578125" style="153" customWidth="1"/>
    <col min="15884" max="15884" width="10.140625" style="153" bestFit="1" customWidth="1"/>
    <col min="15885" max="16129" width="9.140625" style="153"/>
    <col min="16130" max="16130" width="11.140625" style="153" customWidth="1"/>
    <col min="16131" max="16131" width="12.7109375" style="153" customWidth="1"/>
    <col min="16132" max="16132" width="15.7109375" style="153" customWidth="1"/>
    <col min="16133" max="16133" width="9.42578125" style="153" customWidth="1"/>
    <col min="16134" max="16134" width="17.140625" style="153" customWidth="1"/>
    <col min="16135" max="16135" width="10.140625" style="153" customWidth="1"/>
    <col min="16136" max="16136" width="21.85546875" style="153" customWidth="1"/>
    <col min="16137" max="16137" width="14.28515625" style="153" customWidth="1"/>
    <col min="16138" max="16138" width="12.140625" style="153" customWidth="1"/>
    <col min="16139" max="16139" width="14.42578125" style="153" customWidth="1"/>
    <col min="16140" max="16140" width="10.140625" style="153" bestFit="1" customWidth="1"/>
    <col min="16141" max="16384" width="9.140625" style="153"/>
  </cols>
  <sheetData>
    <row r="1" spans="1:13" s="152" customFormat="1">
      <c r="A1" s="151" t="s">
        <v>350</v>
      </c>
      <c r="H1" s="151"/>
    </row>
    <row r="2" spans="1:13">
      <c r="G2" s="344" t="s">
        <v>253</v>
      </c>
    </row>
    <row r="3" spans="1:13" s="152" customFormat="1">
      <c r="A3" s="151" t="s">
        <v>257</v>
      </c>
      <c r="B3" s="159" t="s">
        <v>259</v>
      </c>
      <c r="C3" s="159" t="s">
        <v>351</v>
      </c>
      <c r="D3" s="159"/>
      <c r="E3" s="159" t="s">
        <v>400</v>
      </c>
      <c r="F3" s="159"/>
      <c r="G3" s="344" t="s">
        <v>407</v>
      </c>
      <c r="H3" s="159" t="s">
        <v>408</v>
      </c>
      <c r="I3" s="374" t="s">
        <v>301</v>
      </c>
      <c r="J3" s="213" t="s">
        <v>261</v>
      </c>
      <c r="K3" s="158" t="s">
        <v>303</v>
      </c>
    </row>
    <row r="4" spans="1:13">
      <c r="A4" s="152" t="s">
        <v>265</v>
      </c>
      <c r="B4" s="164" t="e">
        <f>+'posizione '!B4</f>
        <v>#REF!</v>
      </c>
      <c r="C4" s="165" t="e">
        <f>+#REF!</f>
        <v>#REF!</v>
      </c>
      <c r="D4" s="165" t="e">
        <f>C4/$C$14</f>
        <v>#REF!</v>
      </c>
      <c r="E4" s="164" t="e">
        <f>+'posizione '!E4</f>
        <v>#REF!</v>
      </c>
      <c r="F4" s="165" t="e">
        <f>E4/$E$14</f>
        <v>#REF!</v>
      </c>
      <c r="G4" s="165" t="e">
        <f>D4*$G$14</f>
        <v>#REF!</v>
      </c>
      <c r="H4" s="170" t="e">
        <f>ROUND(G4,2)+6000</f>
        <v>#REF!</v>
      </c>
      <c r="I4" s="375">
        <v>408196.88</v>
      </c>
      <c r="J4" s="168">
        <f>+'posizione '!J4</f>
        <v>8173444.5999999996</v>
      </c>
      <c r="K4" s="169" t="e">
        <f>+#REF!</f>
        <v>#REF!</v>
      </c>
    </row>
    <row r="5" spans="1:13">
      <c r="B5" s="164" t="e">
        <f>+'posizione '!B5</f>
        <v>#REF!</v>
      </c>
      <c r="C5" s="165" t="e">
        <f>+#REF!</f>
        <v>#REF!</v>
      </c>
      <c r="D5" s="165" t="e">
        <f>C5/$C$14</f>
        <v>#REF!</v>
      </c>
      <c r="E5" s="164" t="e">
        <f>+'posizione '!E5</f>
        <v>#REF!</v>
      </c>
      <c r="F5" s="165" t="e">
        <f>E5/$E$14</f>
        <v>#REF!</v>
      </c>
      <c r="G5" s="165" t="e">
        <f>D5*$G$14</f>
        <v>#REF!</v>
      </c>
      <c r="H5" s="170" t="e">
        <f>ROUND(G5,2)+2000</f>
        <v>#REF!</v>
      </c>
      <c r="I5" s="375">
        <v>12000</v>
      </c>
      <c r="J5" s="168">
        <f>+'posizione '!J5</f>
        <v>77968.08</v>
      </c>
      <c r="K5" s="169" t="e">
        <f>+#REF!</f>
        <v>#REF!</v>
      </c>
    </row>
    <row r="6" spans="1:13">
      <c r="A6" s="152" t="s">
        <v>266</v>
      </c>
      <c r="B6" s="164" t="e">
        <f>+'posizione '!B6</f>
        <v>#REF!</v>
      </c>
      <c r="C6" s="165" t="e">
        <f>+#REF!</f>
        <v>#REF!</v>
      </c>
      <c r="D6" s="165" t="e">
        <f t="shared" ref="D6:D13" si="0">C6/$C$14</f>
        <v>#REF!</v>
      </c>
      <c r="E6" s="164" t="e">
        <f>+'posizione '!E6</f>
        <v>#REF!</v>
      </c>
      <c r="F6" s="165" t="e">
        <f t="shared" ref="F6:F13" si="1">E6/$E$14</f>
        <v>#REF!</v>
      </c>
      <c r="G6" s="165" t="e">
        <f t="shared" ref="G6:G13" si="2">D6*$G$14</f>
        <v>#REF!</v>
      </c>
      <c r="H6" s="170" t="e">
        <f t="shared" ref="H6:H13" si="3">ROUND(G6,2)</f>
        <v>#REF!</v>
      </c>
      <c r="I6" s="375">
        <v>0</v>
      </c>
      <c r="J6" s="168">
        <f>+'posizione '!J6</f>
        <v>0</v>
      </c>
      <c r="K6" s="169" t="e">
        <f>+#REF!</f>
        <v>#REF!</v>
      </c>
    </row>
    <row r="7" spans="1:13">
      <c r="B7" s="164" t="e">
        <f>+'posizione '!B7</f>
        <v>#REF!</v>
      </c>
      <c r="C7" s="165" t="e">
        <f>+#REF!</f>
        <v>#REF!</v>
      </c>
      <c r="D7" s="165" t="e">
        <f t="shared" si="0"/>
        <v>#REF!</v>
      </c>
      <c r="E7" s="164" t="e">
        <f>+'posizione '!E7</f>
        <v>#REF!</v>
      </c>
      <c r="F7" s="165" t="e">
        <f t="shared" si="1"/>
        <v>#REF!</v>
      </c>
      <c r="G7" s="165" t="e">
        <f t="shared" si="2"/>
        <v>#REF!</v>
      </c>
      <c r="H7" s="170" t="e">
        <f t="shared" si="3"/>
        <v>#REF!</v>
      </c>
      <c r="I7" s="375">
        <v>0</v>
      </c>
      <c r="J7" s="168">
        <f>+'posizione '!J7</f>
        <v>0</v>
      </c>
      <c r="K7" s="169" t="e">
        <f>+#REF!</f>
        <v>#REF!</v>
      </c>
    </row>
    <row r="8" spans="1:13">
      <c r="A8" s="152" t="s">
        <v>267</v>
      </c>
      <c r="B8" s="164" t="e">
        <f>+'posizione '!B8</f>
        <v>#REF!</v>
      </c>
      <c r="C8" s="165" t="e">
        <f>+#REF!</f>
        <v>#REF!</v>
      </c>
      <c r="D8" s="165" t="e">
        <f t="shared" si="0"/>
        <v>#REF!</v>
      </c>
      <c r="E8" s="164" t="e">
        <f>+'posizione '!E8</f>
        <v>#REF!</v>
      </c>
      <c r="F8" s="165" t="e">
        <f t="shared" si="1"/>
        <v>#REF!</v>
      </c>
      <c r="G8" s="165" t="e">
        <f t="shared" si="2"/>
        <v>#REF!</v>
      </c>
      <c r="H8" s="170" t="e">
        <f>ROUND(G8,2)+5000</f>
        <v>#REF!</v>
      </c>
      <c r="I8" s="375">
        <v>65892.7</v>
      </c>
      <c r="J8" s="168">
        <f>+'posizione '!J8</f>
        <v>1667273.64</v>
      </c>
      <c r="K8" s="169" t="e">
        <f>+#REF!</f>
        <v>#REF!</v>
      </c>
    </row>
    <row r="9" spans="1:13">
      <c r="B9" s="164" t="e">
        <f>+'posizione '!B9</f>
        <v>#REF!</v>
      </c>
      <c r="C9" s="165" t="e">
        <f>+#REF!</f>
        <v>#REF!</v>
      </c>
      <c r="D9" s="165" t="e">
        <f t="shared" si="0"/>
        <v>#REF!</v>
      </c>
      <c r="E9" s="164" t="e">
        <f>+'posizione '!E9</f>
        <v>#REF!</v>
      </c>
      <c r="F9" s="165" t="e">
        <f t="shared" si="1"/>
        <v>#REF!</v>
      </c>
      <c r="G9" s="165" t="e">
        <f>D9*$G$14</f>
        <v>#REF!</v>
      </c>
      <c r="H9" s="170" t="e">
        <f>ROUND(G9,2)-4000</f>
        <v>#REF!</v>
      </c>
      <c r="I9" s="375">
        <v>3001.13</v>
      </c>
      <c r="J9" s="168">
        <f>+'posizione '!J9</f>
        <v>111363.77</v>
      </c>
      <c r="K9" s="169" t="e">
        <f>+#REF!</f>
        <v>#REF!</v>
      </c>
    </row>
    <row r="10" spans="1:13">
      <c r="A10" s="152" t="s">
        <v>287</v>
      </c>
      <c r="B10" s="164" t="e">
        <f>+'posizione '!B10</f>
        <v>#REF!</v>
      </c>
      <c r="C10" s="165" t="e">
        <f>+#REF!</f>
        <v>#REF!</v>
      </c>
      <c r="D10" s="165" t="e">
        <f t="shared" si="0"/>
        <v>#REF!</v>
      </c>
      <c r="E10" s="164" t="e">
        <f>+'posizione '!E10</f>
        <v>#REF!</v>
      </c>
      <c r="F10" s="165" t="e">
        <f t="shared" si="1"/>
        <v>#REF!</v>
      </c>
      <c r="G10" s="165" t="e">
        <f t="shared" si="2"/>
        <v>#REF!</v>
      </c>
      <c r="H10" s="170" t="e">
        <f>ROUND(G10,2)-11000</f>
        <v>#REF!</v>
      </c>
      <c r="I10" s="375">
        <v>66608.039999999994</v>
      </c>
      <c r="J10" s="168">
        <f>+'posizione '!J10</f>
        <v>1568867.88</v>
      </c>
      <c r="K10" s="169" t="e">
        <f>+#REF!</f>
        <v>#REF!</v>
      </c>
    </row>
    <row r="11" spans="1:13">
      <c r="B11" s="164" t="e">
        <f>+'posizione '!B11</f>
        <v>#REF!</v>
      </c>
      <c r="C11" s="165" t="e">
        <f>+#REF!</f>
        <v>#REF!</v>
      </c>
      <c r="D11" s="165" t="e">
        <f t="shared" si="0"/>
        <v>#REF!</v>
      </c>
      <c r="E11" s="164" t="e">
        <f>+'posizione '!E11</f>
        <v>#REF!</v>
      </c>
      <c r="F11" s="165" t="e">
        <f t="shared" si="1"/>
        <v>#REF!</v>
      </c>
      <c r="G11" s="165" t="e">
        <f t="shared" si="2"/>
        <v>#REF!</v>
      </c>
      <c r="H11" s="170" t="e">
        <f>ROUND(G11,2)+2000</f>
        <v>#REF!</v>
      </c>
      <c r="I11" s="375">
        <v>4475.1400000000003</v>
      </c>
      <c r="J11" s="168">
        <f>+'posizione '!J11</f>
        <v>79110.28</v>
      </c>
      <c r="K11" s="169" t="e">
        <f>+#REF!</f>
        <v>#REF!</v>
      </c>
    </row>
    <row r="12" spans="1:13">
      <c r="A12" s="152" t="s">
        <v>269</v>
      </c>
      <c r="B12" s="164" t="e">
        <f>+'posizione '!B12</f>
        <v>#REF!</v>
      </c>
      <c r="C12" s="165" t="e">
        <f>+#REF!</f>
        <v>#REF!</v>
      </c>
      <c r="D12" s="165" t="e">
        <f t="shared" si="0"/>
        <v>#REF!</v>
      </c>
      <c r="E12" s="164" t="e">
        <f>+'posizione '!E12</f>
        <v>#REF!</v>
      </c>
      <c r="F12" s="165" t="e">
        <f t="shared" si="1"/>
        <v>#REF!</v>
      </c>
      <c r="G12" s="165" t="e">
        <f>D12*$G$14</f>
        <v>#REF!</v>
      </c>
      <c r="H12" s="170" t="e">
        <f t="shared" si="3"/>
        <v>#REF!</v>
      </c>
      <c r="I12" s="375">
        <v>5000</v>
      </c>
      <c r="J12" s="168">
        <f>+'posizione '!J12</f>
        <v>1977428.75</v>
      </c>
      <c r="K12" s="169" t="e">
        <f>+#REF!</f>
        <v>#REF!</v>
      </c>
      <c r="L12" s="153" t="s">
        <v>352</v>
      </c>
    </row>
    <row r="13" spans="1:13">
      <c r="B13" s="172" t="e">
        <f>+'posizione '!B13</f>
        <v>#REF!</v>
      </c>
      <c r="C13" s="172" t="e">
        <f>+#REF!</f>
        <v>#REF!</v>
      </c>
      <c r="D13" s="165" t="e">
        <f t="shared" si="0"/>
        <v>#REF!</v>
      </c>
      <c r="E13" s="172" t="e">
        <f>+'posizione '!E13</f>
        <v>#REF!</v>
      </c>
      <c r="F13" s="165" t="e">
        <f t="shared" si="1"/>
        <v>#REF!</v>
      </c>
      <c r="G13" s="172" t="e">
        <f t="shared" si="2"/>
        <v>#REF!</v>
      </c>
      <c r="H13" s="226" t="e">
        <f t="shared" si="3"/>
        <v>#REF!</v>
      </c>
      <c r="I13" s="376">
        <v>800</v>
      </c>
      <c r="J13" s="168">
        <f>+'posizione '!J13</f>
        <v>323704.12</v>
      </c>
      <c r="K13" s="176" t="e">
        <f>+#REF!</f>
        <v>#REF!</v>
      </c>
    </row>
    <row r="14" spans="1:13">
      <c r="B14" s="165" t="e">
        <f>SUM(B4:B13)</f>
        <v>#REF!</v>
      </c>
      <c r="C14" s="165" t="e">
        <f>SUM(C4:C13)</f>
        <v>#REF!</v>
      </c>
      <c r="D14" s="165" t="e">
        <f>SUM(D4:D13)</f>
        <v>#REF!</v>
      </c>
      <c r="E14" s="165" t="e">
        <f>SUM(E4:E13)</f>
        <v>#REF!</v>
      </c>
      <c r="F14" s="165" t="e">
        <f>SUM(F4:F13)</f>
        <v>#REF!</v>
      </c>
      <c r="G14" s="165">
        <f>G21-G16-G17-G18</f>
        <v>688655.11</v>
      </c>
      <c r="H14" s="170" t="e">
        <f>SUM(H4:H13)</f>
        <v>#REF!</v>
      </c>
      <c r="I14" s="375">
        <f>SUM(I4:I13)</f>
        <v>565973.89</v>
      </c>
      <c r="J14" s="259">
        <f>SUM(J4:J13)</f>
        <v>13979161.119999997</v>
      </c>
      <c r="K14" s="323" t="e">
        <f>SUM(K4:K13)</f>
        <v>#REF!</v>
      </c>
      <c r="M14" s="153">
        <v>566473.89</v>
      </c>
    </row>
    <row r="15" spans="1:13">
      <c r="B15" s="152"/>
      <c r="D15" s="152"/>
      <c r="E15" s="152"/>
      <c r="G15" s="152"/>
      <c r="H15" s="170" t="e">
        <f>G14-H14</f>
        <v>#REF!</v>
      </c>
      <c r="K15" s="187">
        <v>566473.89</v>
      </c>
    </row>
    <row r="16" spans="1:13">
      <c r="A16" s="152" t="s">
        <v>353</v>
      </c>
      <c r="B16" s="152" t="s">
        <v>265</v>
      </c>
      <c r="C16" s="165" t="e">
        <f>+#REF!+#REF!</f>
        <v>#REF!</v>
      </c>
      <c r="D16" s="152"/>
      <c r="E16" s="152"/>
      <c r="G16" s="165">
        <v>73288</v>
      </c>
      <c r="H16" s="160"/>
      <c r="K16" s="188">
        <v>73288</v>
      </c>
    </row>
    <row r="17" spans="1:41">
      <c r="B17" s="152" t="s">
        <v>267</v>
      </c>
      <c r="C17" s="165" t="e">
        <f>+#REF!+#REF!+#REF!+#REF!</f>
        <v>#REF!</v>
      </c>
      <c r="D17" s="152"/>
      <c r="E17" s="152"/>
      <c r="G17" s="165">
        <v>27053</v>
      </c>
      <c r="H17" s="160"/>
      <c r="K17" s="188">
        <v>27053</v>
      </c>
    </row>
    <row r="18" spans="1:41">
      <c r="B18" s="152" t="s">
        <v>269</v>
      </c>
      <c r="C18" s="165" t="e">
        <f>+#REF!+#REF!</f>
        <v>#REF!</v>
      </c>
      <c r="D18" s="152"/>
      <c r="E18" s="152"/>
      <c r="G18" s="165">
        <v>14589</v>
      </c>
      <c r="K18" s="190">
        <v>14589</v>
      </c>
    </row>
    <row r="19" spans="1:41">
      <c r="B19" s="152"/>
      <c r="C19" s="165" t="e">
        <f>SUM(C14:C18)</f>
        <v>#REF!</v>
      </c>
      <c r="D19" s="152"/>
      <c r="E19" s="152"/>
      <c r="G19" s="165">
        <f>G16+G17+G18+G14</f>
        <v>803585.11</v>
      </c>
      <c r="K19" s="152"/>
    </row>
    <row r="20" spans="1:41">
      <c r="B20" s="152"/>
      <c r="C20" s="237"/>
      <c r="D20" s="152"/>
      <c r="E20" s="152"/>
      <c r="G20" s="152"/>
      <c r="K20" s="152"/>
      <c r="V20" s="153" t="s">
        <v>354</v>
      </c>
      <c r="Y20" s="283" t="s">
        <v>355</v>
      </c>
    </row>
    <row r="21" spans="1:41">
      <c r="C21" s="237"/>
      <c r="D21" s="152"/>
      <c r="E21" s="152"/>
      <c r="F21" s="152" t="s">
        <v>356</v>
      </c>
      <c r="G21" s="165">
        <v>803585.11</v>
      </c>
      <c r="K21" s="165">
        <v>681403.89</v>
      </c>
      <c r="Y21" s="283" t="s">
        <v>357</v>
      </c>
    </row>
    <row r="22" spans="1:41">
      <c r="C22" s="237"/>
      <c r="D22" s="152"/>
      <c r="E22" s="152"/>
      <c r="V22" s="153" t="s">
        <v>358</v>
      </c>
    </row>
    <row r="23" spans="1:41">
      <c r="D23" s="152"/>
      <c r="E23" s="152"/>
      <c r="R23" s="302" t="s">
        <v>359</v>
      </c>
      <c r="S23" s="261" t="s">
        <v>360</v>
      </c>
      <c r="T23" s="261"/>
      <c r="U23" s="261"/>
      <c r="V23" s="163" t="s">
        <v>361</v>
      </c>
      <c r="AD23" s="198" t="s">
        <v>362</v>
      </c>
      <c r="AG23" s="153" t="s">
        <v>363</v>
      </c>
      <c r="AJ23" s="153" t="s">
        <v>363</v>
      </c>
      <c r="AM23" s="153" t="s">
        <v>363</v>
      </c>
      <c r="AO23" s="153" t="s">
        <v>363</v>
      </c>
    </row>
    <row r="24" spans="1:41">
      <c r="D24" s="152"/>
      <c r="E24" s="152"/>
      <c r="G24" s="344" t="s">
        <v>253</v>
      </c>
      <c r="H24" s="151"/>
      <c r="Q24" s="260"/>
      <c r="R24" s="261"/>
      <c r="S24" s="261"/>
      <c r="T24" s="261"/>
      <c r="U24" s="261"/>
      <c r="AA24" s="153" t="s">
        <v>364</v>
      </c>
      <c r="AB24" s="153" t="s">
        <v>365</v>
      </c>
      <c r="AD24" s="163" t="s">
        <v>366</v>
      </c>
      <c r="AE24" s="163" t="s">
        <v>367</v>
      </c>
      <c r="AG24" s="153" t="s">
        <v>368</v>
      </c>
      <c r="AJ24" s="153" t="s">
        <v>369</v>
      </c>
      <c r="AM24" s="153" t="s">
        <v>370</v>
      </c>
      <c r="AO24" s="153" t="s">
        <v>371</v>
      </c>
    </row>
    <row r="25" spans="1:41">
      <c r="A25" s="151" t="s">
        <v>328</v>
      </c>
      <c r="B25" s="159" t="s">
        <v>259</v>
      </c>
      <c r="C25" s="159" t="s">
        <v>351</v>
      </c>
      <c r="D25" s="159"/>
      <c r="E25" s="159" t="s">
        <v>400</v>
      </c>
      <c r="F25" s="159"/>
      <c r="G25" s="344" t="s">
        <v>407</v>
      </c>
      <c r="H25" s="159" t="s">
        <v>408</v>
      </c>
      <c r="I25" s="163" t="s">
        <v>301</v>
      </c>
      <c r="J25" s="213" t="s">
        <v>261</v>
      </c>
      <c r="K25" s="158" t="s">
        <v>303</v>
      </c>
      <c r="Q25" s="260"/>
      <c r="R25" s="261"/>
      <c r="S25" s="303"/>
      <c r="T25" s="261"/>
      <c r="U25" s="261"/>
    </row>
    <row r="26" spans="1:41">
      <c r="A26" s="151" t="s">
        <v>277</v>
      </c>
      <c r="B26" s="164" t="e">
        <f>+'posizione '!B37</f>
        <v>#REF!</v>
      </c>
      <c r="C26" s="165" t="e">
        <f>+#REF!</f>
        <v>#REF!</v>
      </c>
      <c r="D26" s="165" t="e">
        <f>C26/$C$28</f>
        <v>#REF!</v>
      </c>
      <c r="E26" s="164" t="e">
        <f>+'posizione '!E37</f>
        <v>#REF!</v>
      </c>
      <c r="F26" s="166" t="e">
        <f>E26/$E$28</f>
        <v>#REF!</v>
      </c>
      <c r="G26" s="166" t="e">
        <f>F26*$G$28</f>
        <v>#REF!</v>
      </c>
      <c r="H26" s="193" t="e">
        <f>(G26+5500)</f>
        <v>#REF!</v>
      </c>
      <c r="I26" s="194">
        <v>355868.39234620827</v>
      </c>
      <c r="J26" s="187">
        <f>+'posizione '!J37</f>
        <v>7408045.4400000004</v>
      </c>
      <c r="K26" s="187" t="e">
        <f>+#REF!</f>
        <v>#REF!</v>
      </c>
      <c r="Q26" s="261"/>
      <c r="R26" s="261" t="s">
        <v>286</v>
      </c>
      <c r="S26" s="304">
        <v>709142.75</v>
      </c>
      <c r="T26" s="427">
        <f>S26+S27+S28</f>
        <v>740616.16</v>
      </c>
      <c r="U26" s="261"/>
      <c r="V26" s="424">
        <f>+T26-4839.35+11974.26</f>
        <v>747751.07000000007</v>
      </c>
      <c r="AA26" s="424">
        <f>+AA30-AA29</f>
        <v>761147.13</v>
      </c>
      <c r="AB26" s="424">
        <f>+AB30-AB29</f>
        <v>752937.98</v>
      </c>
      <c r="AC26" s="305"/>
      <c r="AD26" s="424">
        <f>+AD30-AD29</f>
        <v>742951.81</v>
      </c>
      <c r="AE26" s="424">
        <f>+AE30-AE29</f>
        <v>841329.52</v>
      </c>
      <c r="AG26" s="420">
        <f>972456.13-AG29</f>
        <v>723383.91</v>
      </c>
      <c r="AH26" s="153" t="s">
        <v>372</v>
      </c>
      <c r="AJ26" s="420">
        <f>1094510.73-AJ29</f>
        <v>681403.89999999991</v>
      </c>
      <c r="AM26" s="420">
        <f>1080197.47-AM29</f>
        <v>681245.3899999999</v>
      </c>
      <c r="AO26" s="420">
        <f>970218.58-AO29</f>
        <v>681403.8899999999</v>
      </c>
    </row>
    <row r="27" spans="1:41">
      <c r="B27" s="172" t="e">
        <f>+'posizione '!B38</f>
        <v>#REF!</v>
      </c>
      <c r="C27" s="172" t="e">
        <f>+#REF!</f>
        <v>#REF!</v>
      </c>
      <c r="D27" s="165" t="e">
        <f>C27/$C$28</f>
        <v>#REF!</v>
      </c>
      <c r="E27" s="172" t="e">
        <f>+'posizione '!E38</f>
        <v>#REF!</v>
      </c>
      <c r="F27" s="166" t="e">
        <f>E27/$E$28</f>
        <v>#REF!</v>
      </c>
      <c r="G27" s="173" t="e">
        <f>F27*$G$28</f>
        <v>#REF!</v>
      </c>
      <c r="H27" s="346" t="e">
        <f>G27-5500</f>
        <v>#REF!</v>
      </c>
      <c r="I27" s="195">
        <v>11584.82765379173</v>
      </c>
      <c r="J27" s="190">
        <f>+'posizione '!J38</f>
        <v>500329.7</v>
      </c>
      <c r="K27" s="190" t="e">
        <f>+#REF!</f>
        <v>#REF!</v>
      </c>
      <c r="Q27" s="261"/>
      <c r="R27" s="261"/>
      <c r="S27" s="306">
        <v>25947.18</v>
      </c>
      <c r="T27" s="428"/>
      <c r="U27" s="261"/>
      <c r="V27" s="425"/>
      <c r="W27" s="199" t="s">
        <v>373</v>
      </c>
      <c r="Y27" s="153">
        <f>-6452.46+11974.26</f>
        <v>5521.8</v>
      </c>
      <c r="AA27" s="425"/>
      <c r="AB27" s="425"/>
      <c r="AC27" s="307"/>
      <c r="AD27" s="425"/>
      <c r="AE27" s="425"/>
      <c r="AG27" s="421"/>
      <c r="AJ27" s="421"/>
      <c r="AK27" s="153" t="s">
        <v>374</v>
      </c>
      <c r="AM27" s="421"/>
      <c r="AO27" s="421"/>
    </row>
    <row r="28" spans="1:41">
      <c r="B28" s="165" t="e">
        <f>SUM(B26:B27)</f>
        <v>#REF!</v>
      </c>
      <c r="C28" s="165" t="e">
        <f>SUM(C26:C27)</f>
        <v>#REF!</v>
      </c>
      <c r="D28" s="165" t="e">
        <f>SUM(D26:D27)</f>
        <v>#REF!</v>
      </c>
      <c r="E28" s="165" t="e">
        <f>SUM(E26:E27)</f>
        <v>#REF!</v>
      </c>
      <c r="F28" s="166" t="e">
        <f>SUM(F26:F27)</f>
        <v>#REF!</v>
      </c>
      <c r="G28" s="166">
        <f>+G34-G32</f>
        <v>492074.27</v>
      </c>
      <c r="H28" s="193" t="e">
        <f>SUM(H26:H27)</f>
        <v>#REF!</v>
      </c>
      <c r="I28" s="196">
        <v>367453.22000000003</v>
      </c>
      <c r="J28" s="164">
        <f>SUM(J26:J27)</f>
        <v>7908375.1400000006</v>
      </c>
      <c r="K28" s="165" t="e">
        <f>SUM(K26:K27)</f>
        <v>#REF!</v>
      </c>
      <c r="L28" s="264"/>
      <c r="Q28" s="261"/>
      <c r="R28" s="261"/>
      <c r="S28" s="308">
        <v>5526.23</v>
      </c>
      <c r="T28" s="429"/>
      <c r="U28" s="261"/>
      <c r="V28" s="426"/>
      <c r="AA28" s="426"/>
      <c r="AB28" s="426"/>
      <c r="AC28" s="309"/>
      <c r="AD28" s="426"/>
      <c r="AE28" s="426"/>
      <c r="AG28" s="421"/>
      <c r="AJ28" s="421"/>
      <c r="AM28" s="421"/>
      <c r="AO28" s="421"/>
    </row>
    <row r="29" spans="1:41">
      <c r="B29" s="182"/>
      <c r="C29" s="237"/>
      <c r="D29" s="152"/>
      <c r="E29" s="152"/>
      <c r="F29" s="177"/>
      <c r="G29" s="177"/>
      <c r="H29" s="151"/>
      <c r="K29" s="170"/>
      <c r="L29" s="265"/>
      <c r="Q29" s="261"/>
      <c r="R29" s="261" t="s">
        <v>375</v>
      </c>
      <c r="S29" s="310">
        <v>248883.11</v>
      </c>
      <c r="T29" s="310">
        <f>S29</f>
        <v>248883.11</v>
      </c>
      <c r="U29" s="261" t="s">
        <v>376</v>
      </c>
      <c r="V29" s="266">
        <f>+T29</f>
        <v>248883.11</v>
      </c>
      <c r="AA29" s="266">
        <f>+V29</f>
        <v>248883.11</v>
      </c>
      <c r="AB29" s="266">
        <f>+AA29</f>
        <v>248883.11</v>
      </c>
      <c r="AC29" s="266"/>
      <c r="AD29" s="266">
        <v>248883.11</v>
      </c>
      <c r="AE29" s="266">
        <v>248894.5</v>
      </c>
      <c r="AG29" s="266">
        <v>249072.22</v>
      </c>
      <c r="AH29" s="153" t="s">
        <v>326</v>
      </c>
      <c r="AJ29" s="266">
        <f>288814.69+124292.14</f>
        <v>413106.83</v>
      </c>
      <c r="AK29" s="153" t="s">
        <v>377</v>
      </c>
      <c r="AM29" s="266">
        <f>288814.69+110137.39</f>
        <v>398952.08</v>
      </c>
      <c r="AO29" s="266">
        <f>288814.69</f>
        <v>288814.69</v>
      </c>
    </row>
    <row r="30" spans="1:41">
      <c r="A30" s="151" t="s">
        <v>331</v>
      </c>
      <c r="B30" s="165" t="e">
        <f>+'posizione '!B43</f>
        <v>#REF!</v>
      </c>
      <c r="C30" s="165" t="e">
        <f>+#REF!</f>
        <v>#REF!</v>
      </c>
      <c r="D30" s="165" t="e">
        <f>C30/$C$32</f>
        <v>#REF!</v>
      </c>
      <c r="E30" s="165" t="e">
        <f>+'posizione '!E43</f>
        <v>#REF!</v>
      </c>
      <c r="F30" s="166" t="e">
        <f>E30/$E$32</f>
        <v>#REF!</v>
      </c>
      <c r="G30" s="166" t="e">
        <f>F30*$G$32</f>
        <v>#REF!</v>
      </c>
      <c r="H30" s="347" t="e">
        <f>ROUND(G30,2)</f>
        <v>#REF!</v>
      </c>
      <c r="I30" s="153">
        <v>43145.53</v>
      </c>
      <c r="J30" s="187">
        <f>+'posizione '!J43</f>
        <v>2446020.7999999998</v>
      </c>
      <c r="K30" s="187" t="e">
        <f>+#REF!</f>
        <v>#REF!</v>
      </c>
      <c r="L30" s="265"/>
      <c r="Q30" s="261"/>
      <c r="R30" s="311" t="s">
        <v>378</v>
      </c>
      <c r="S30" s="261"/>
      <c r="T30" s="267">
        <f>SUM(T26:T29)</f>
        <v>989499.27</v>
      </c>
      <c r="V30" s="160">
        <f>SUM(V26:V29)</f>
        <v>996634.18</v>
      </c>
      <c r="AA30" s="160">
        <v>1010030.24</v>
      </c>
      <c r="AB30" s="160">
        <v>1001821.09</v>
      </c>
      <c r="AC30" s="160"/>
      <c r="AD30" s="160">
        <v>991834.92</v>
      </c>
      <c r="AE30" s="160">
        <v>1090224.02</v>
      </c>
      <c r="AG30" s="160">
        <f>SUM(AG26:AG29)</f>
        <v>972456.13</v>
      </c>
      <c r="AJ30" s="160">
        <f>SUM(AJ26:AJ29)</f>
        <v>1094510.73</v>
      </c>
      <c r="AM30" s="160">
        <f>SUM(AM26:AM29)</f>
        <v>1080197.47</v>
      </c>
      <c r="AO30" s="160">
        <f>SUM(AO26:AO29)</f>
        <v>970218.57999999984</v>
      </c>
    </row>
    <row r="31" spans="1:41">
      <c r="B31" s="172" t="e">
        <f>+'posizione '!B44</f>
        <v>#REF!</v>
      </c>
      <c r="C31" s="172" t="e">
        <f>+#REF!</f>
        <v>#REF!</v>
      </c>
      <c r="D31" s="165" t="e">
        <f>C31/$C$32</f>
        <v>#REF!</v>
      </c>
      <c r="E31" s="172" t="e">
        <f>+'posizione '!E44</f>
        <v>#REF!</v>
      </c>
      <c r="F31" s="166" t="e">
        <f>E31/$E$32</f>
        <v>#REF!</v>
      </c>
      <c r="G31" s="173" t="e">
        <f>F31*$G$32</f>
        <v>#REF!</v>
      </c>
      <c r="H31" s="348" t="e">
        <f>ROUND(G31,2)</f>
        <v>#REF!</v>
      </c>
      <c r="I31" s="179">
        <v>0</v>
      </c>
      <c r="J31" s="190">
        <f>+'posizione '!J44</f>
        <v>0</v>
      </c>
      <c r="K31" s="190" t="e">
        <f>+#REF!</f>
        <v>#REF!</v>
      </c>
      <c r="L31" s="265"/>
      <c r="Q31" s="261"/>
      <c r="R31" s="311"/>
      <c r="S31" s="261"/>
      <c r="T31" s="267"/>
      <c r="U31" s="261"/>
    </row>
    <row r="32" spans="1:41">
      <c r="B32" s="165" t="e">
        <f>SUM(B30:B31)</f>
        <v>#REF!</v>
      </c>
      <c r="C32" s="165" t="e">
        <f>SUM(C30:C31)</f>
        <v>#REF!</v>
      </c>
      <c r="D32" s="152"/>
      <c r="E32" s="165" t="e">
        <f>SUM(E30:E31)</f>
        <v>#REF!</v>
      </c>
      <c r="F32" s="177"/>
      <c r="G32" s="166">
        <f>41052.17+2093.36+25000</f>
        <v>68145.53</v>
      </c>
      <c r="H32" s="347" t="e">
        <f>SUM(H30:H31)</f>
        <v>#REF!</v>
      </c>
      <c r="I32" s="153">
        <v>43145.53</v>
      </c>
      <c r="J32" s="165">
        <f>SUM(J30:J31)</f>
        <v>2446020.7999999998</v>
      </c>
      <c r="K32" s="165" t="e">
        <f>SUM(K30:K31)</f>
        <v>#REF!</v>
      </c>
      <c r="L32" s="265"/>
      <c r="Q32" s="261"/>
      <c r="R32" s="311"/>
      <c r="S32" s="261"/>
      <c r="T32" s="267"/>
      <c r="U32" s="261"/>
    </row>
    <row r="33" spans="1:41">
      <c r="B33" s="182"/>
      <c r="C33" s="237"/>
      <c r="D33" s="152"/>
      <c r="E33" s="152"/>
      <c r="F33" s="177"/>
      <c r="G33" s="177"/>
      <c r="H33" s="151"/>
      <c r="K33" s="170"/>
      <c r="L33" s="265"/>
      <c r="Q33" s="261"/>
      <c r="R33" s="311"/>
      <c r="S33" s="261"/>
      <c r="T33" s="267"/>
      <c r="U33" s="261"/>
    </row>
    <row r="34" spans="1:41">
      <c r="B34" s="182"/>
      <c r="C34" s="237"/>
      <c r="D34" s="152"/>
      <c r="E34" s="152"/>
      <c r="F34" s="177"/>
      <c r="G34" s="166">
        <v>560219.80000000005</v>
      </c>
      <c r="H34" s="151"/>
      <c r="K34" s="170"/>
      <c r="L34" s="265"/>
      <c r="Q34" s="261"/>
      <c r="R34" s="311"/>
      <c r="S34" s="261"/>
      <c r="T34" s="267"/>
      <c r="U34" s="261"/>
    </row>
    <row r="35" spans="1:41">
      <c r="B35" s="182"/>
      <c r="C35" s="237"/>
      <c r="D35" s="152"/>
      <c r="E35" s="152"/>
      <c r="G35" s="152"/>
      <c r="H35" s="151"/>
      <c r="K35" s="170"/>
      <c r="L35" s="265"/>
      <c r="Q35" s="261"/>
      <c r="R35" s="311"/>
      <c r="S35" s="261"/>
      <c r="T35" s="267"/>
      <c r="U35" s="261"/>
    </row>
    <row r="36" spans="1:41">
      <c r="B36" s="152"/>
      <c r="D36" s="152"/>
      <c r="E36" s="152"/>
      <c r="G36" s="344" t="s">
        <v>253</v>
      </c>
      <c r="H36" s="151"/>
      <c r="L36" s="265"/>
      <c r="Q36" s="261"/>
      <c r="R36" s="261"/>
      <c r="S36" s="261"/>
      <c r="T36" s="261"/>
      <c r="U36" s="261"/>
    </row>
    <row r="37" spans="1:41">
      <c r="A37" s="151" t="s">
        <v>280</v>
      </c>
      <c r="B37" s="159" t="s">
        <v>259</v>
      </c>
      <c r="C37" s="159" t="s">
        <v>351</v>
      </c>
      <c r="D37" s="159"/>
      <c r="E37" s="159" t="s">
        <v>400</v>
      </c>
      <c r="F37" s="159"/>
      <c r="G37" s="344" t="s">
        <v>407</v>
      </c>
      <c r="H37" s="159" t="s">
        <v>408</v>
      </c>
      <c r="I37" s="152" t="s">
        <v>301</v>
      </c>
      <c r="J37" s="213" t="s">
        <v>261</v>
      </c>
      <c r="K37" s="158" t="s">
        <v>303</v>
      </c>
      <c r="L37" s="265"/>
      <c r="Q37" s="261"/>
      <c r="R37" s="261" t="s">
        <v>379</v>
      </c>
      <c r="S37" s="312">
        <v>661760.22</v>
      </c>
      <c r="T37" s="313">
        <f>S37</f>
        <v>661760.22</v>
      </c>
      <c r="U37" s="261"/>
      <c r="V37" s="264">
        <f>+T37-10304.17+18530.04</f>
        <v>669986.09</v>
      </c>
      <c r="W37" s="199" t="s">
        <v>373</v>
      </c>
      <c r="Y37" s="153">
        <f>-10304.17+18530.04</f>
        <v>8225.8700000000008</v>
      </c>
      <c r="AA37" s="420">
        <f>+V37</f>
        <v>669986.09</v>
      </c>
      <c r="AB37" s="420">
        <f>+V37</f>
        <v>669986.09</v>
      </c>
      <c r="AC37" s="262"/>
      <c r="AD37" s="420">
        <f>+V37</f>
        <v>669986.09</v>
      </c>
      <c r="AE37" s="420">
        <f>+AD37</f>
        <v>669986.09</v>
      </c>
      <c r="AG37" s="420">
        <v>755152.27</v>
      </c>
      <c r="AH37" s="153" t="s">
        <v>380</v>
      </c>
      <c r="AJ37" s="420">
        <f>+AG73</f>
        <v>892361.92999999993</v>
      </c>
      <c r="AK37" s="153" t="s">
        <v>380</v>
      </c>
      <c r="AM37" s="420">
        <f>+AG73</f>
        <v>892361.92999999993</v>
      </c>
      <c r="AO37" s="420">
        <f>+AG73</f>
        <v>892361.92999999993</v>
      </c>
    </row>
    <row r="38" spans="1:41">
      <c r="A38" s="152" t="s">
        <v>265</v>
      </c>
      <c r="B38" s="165"/>
      <c r="C38" s="170"/>
      <c r="D38" s="165"/>
      <c r="E38" s="165"/>
      <c r="F38" s="165"/>
      <c r="G38" s="165"/>
      <c r="H38" s="193"/>
      <c r="J38" s="187"/>
      <c r="K38" s="187"/>
      <c r="L38" s="265"/>
      <c r="Q38" s="261"/>
      <c r="R38" s="261"/>
      <c r="S38" s="261"/>
      <c r="T38" s="314"/>
      <c r="U38" s="261"/>
      <c r="V38" s="315"/>
      <c r="AA38" s="421"/>
      <c r="AB38" s="421"/>
      <c r="AC38" s="263"/>
      <c r="AD38" s="421"/>
      <c r="AE38" s="421"/>
      <c r="AG38" s="421"/>
      <c r="AJ38" s="421"/>
      <c r="AM38" s="421"/>
      <c r="AO38" s="421"/>
    </row>
    <row r="39" spans="1:41">
      <c r="B39" s="165"/>
      <c r="C39" s="170"/>
      <c r="D39" s="165"/>
      <c r="E39" s="165"/>
      <c r="F39" s="165"/>
      <c r="G39" s="165"/>
      <c r="H39" s="193"/>
      <c r="J39" s="188"/>
      <c r="K39" s="289"/>
      <c r="L39" s="265"/>
      <c r="Q39" s="261"/>
      <c r="R39" s="261" t="s">
        <v>381</v>
      </c>
      <c r="S39" s="312">
        <v>1417517.64</v>
      </c>
      <c r="T39" s="415">
        <f>S41+S43</f>
        <v>751508.8899999999</v>
      </c>
      <c r="U39" s="261" t="s">
        <v>286</v>
      </c>
      <c r="V39" s="423">
        <f>+T39</f>
        <v>751508.8899999999</v>
      </c>
      <c r="AA39" s="420">
        <f>+AA44-AA37</f>
        <v>770667.46000000008</v>
      </c>
      <c r="AB39" s="420">
        <f>+AB44-AB37</f>
        <v>757686.57</v>
      </c>
      <c r="AC39" s="262"/>
      <c r="AD39" s="420">
        <f>+AD44-AD37</f>
        <v>748809.49000000011</v>
      </c>
      <c r="AE39" s="420">
        <f>+AE44-AE37</f>
        <v>986639.62</v>
      </c>
      <c r="AG39" s="420">
        <f>1717751.84-AG37</f>
        <v>962599.57000000007</v>
      </c>
      <c r="AH39" s="153" t="s">
        <v>334</v>
      </c>
      <c r="AJ39" s="420">
        <f>1683491.66-AG73</f>
        <v>791129.73</v>
      </c>
      <c r="AM39" s="420">
        <f>1684695.14-AG73</f>
        <v>792333.21</v>
      </c>
      <c r="AO39" s="420">
        <f>1683491.66-AG73</f>
        <v>791129.73</v>
      </c>
    </row>
    <row r="40" spans="1:41">
      <c r="A40" s="152" t="s">
        <v>266</v>
      </c>
      <c r="B40" s="165" t="e">
        <f>+'posizione '!B56</f>
        <v>#REF!</v>
      </c>
      <c r="C40" s="165" t="e">
        <f>+#REF!</f>
        <v>#REF!</v>
      </c>
      <c r="D40" s="165" t="e">
        <f t="shared" ref="D40:D45" si="4">C40/$C$46</f>
        <v>#REF!</v>
      </c>
      <c r="E40" s="165" t="e">
        <f>+'posizione '!E56</f>
        <v>#REF!</v>
      </c>
      <c r="F40" s="165" t="e">
        <f>E40/$E$46+0.01</f>
        <v>#REF!</v>
      </c>
      <c r="G40" s="364" t="e">
        <f t="shared" ref="G40:G45" si="5">F40*$G$46</f>
        <v>#REF!</v>
      </c>
      <c r="H40" s="350" t="e">
        <f t="shared" ref="H40:H45" si="6">ROUND(G40,2)</f>
        <v>#REF!</v>
      </c>
      <c r="J40" s="188">
        <f>+'posizione '!J56</f>
        <v>149748.15</v>
      </c>
      <c r="K40" s="165" t="e">
        <f>+#REF!</f>
        <v>#REF!</v>
      </c>
      <c r="L40" s="265"/>
      <c r="Q40" s="261"/>
      <c r="R40" s="316" t="s">
        <v>382</v>
      </c>
      <c r="S40" s="317">
        <v>-709142.75</v>
      </c>
      <c r="T40" s="422"/>
      <c r="U40" s="261"/>
      <c r="V40" s="421"/>
      <c r="AA40" s="421"/>
      <c r="AB40" s="421"/>
      <c r="AC40" s="263"/>
      <c r="AD40" s="421"/>
      <c r="AE40" s="421"/>
      <c r="AG40" s="421"/>
      <c r="AJ40" s="421"/>
      <c r="AK40" s="153" t="s">
        <v>334</v>
      </c>
      <c r="AM40" s="421"/>
      <c r="AO40" s="421"/>
    </row>
    <row r="41" spans="1:41">
      <c r="B41" s="165" t="e">
        <f>+'posizione '!B57</f>
        <v>#REF!</v>
      </c>
      <c r="C41" s="165" t="e">
        <f>+#REF!</f>
        <v>#REF!</v>
      </c>
      <c r="D41" s="165" t="e">
        <f t="shared" si="4"/>
        <v>#REF!</v>
      </c>
      <c r="E41" s="165" t="e">
        <f>+'posizione '!E57</f>
        <v>#REF!</v>
      </c>
      <c r="F41" s="165" t="e">
        <f>E41/$E$46</f>
        <v>#REF!</v>
      </c>
      <c r="G41" s="364" t="e">
        <f t="shared" si="5"/>
        <v>#REF!</v>
      </c>
      <c r="H41" s="350" t="e">
        <f t="shared" si="6"/>
        <v>#REF!</v>
      </c>
      <c r="J41" s="188">
        <f>+'posizione '!J57</f>
        <v>56241.11</v>
      </c>
      <c r="K41" s="165" t="e">
        <f>+#REF!</f>
        <v>#REF!</v>
      </c>
      <c r="L41" s="265"/>
      <c r="Q41" s="261"/>
      <c r="R41" s="261" t="s">
        <v>383</v>
      </c>
      <c r="S41" s="312">
        <f>SUM(S39:S40)</f>
        <v>708374.8899999999</v>
      </c>
      <c r="T41" s="422"/>
      <c r="U41" s="261"/>
      <c r="V41" s="421"/>
      <c r="AA41" s="421"/>
      <c r="AB41" s="421"/>
      <c r="AC41" s="263"/>
      <c r="AD41" s="421"/>
      <c r="AE41" s="421"/>
      <c r="AG41" s="421"/>
      <c r="AJ41" s="421"/>
      <c r="AM41" s="421"/>
      <c r="AO41" s="421"/>
    </row>
    <row r="42" spans="1:41">
      <c r="A42" s="152" t="s">
        <v>267</v>
      </c>
      <c r="B42" s="165" t="e">
        <f>+'posizione '!B58</f>
        <v>#REF!</v>
      </c>
      <c r="C42" s="165" t="e">
        <f>+#REF!</f>
        <v>#REF!</v>
      </c>
      <c r="D42" s="165" t="e">
        <f t="shared" si="4"/>
        <v>#REF!</v>
      </c>
      <c r="E42" s="165" t="e">
        <f>+'posizione '!E58</f>
        <v>#REF!</v>
      </c>
      <c r="F42" s="165" t="e">
        <f>E42/$E$46</f>
        <v>#REF!</v>
      </c>
      <c r="G42" s="364" t="e">
        <f t="shared" si="5"/>
        <v>#REF!</v>
      </c>
      <c r="H42" s="350" t="e">
        <f>ROUND(G42,2)</f>
        <v>#REF!</v>
      </c>
      <c r="J42" s="188">
        <f>+'posizione '!J58</f>
        <v>94461.22</v>
      </c>
      <c r="K42" s="165" t="e">
        <f>+#REF!</f>
        <v>#REF!</v>
      </c>
      <c r="L42" s="265"/>
      <c r="Q42" s="261"/>
      <c r="R42" s="261"/>
      <c r="S42" s="261"/>
      <c r="T42" s="422"/>
      <c r="U42" s="261"/>
      <c r="V42" s="421"/>
      <c r="AA42" s="421"/>
      <c r="AB42" s="421"/>
      <c r="AC42" s="263"/>
      <c r="AD42" s="421"/>
      <c r="AE42" s="421"/>
      <c r="AG42" s="421"/>
      <c r="AJ42" s="421"/>
      <c r="AM42" s="421"/>
      <c r="AO42" s="421"/>
    </row>
    <row r="43" spans="1:41">
      <c r="B43" s="165" t="e">
        <f>+'posizione '!B59</f>
        <v>#REF!</v>
      </c>
      <c r="C43" s="165" t="e">
        <f>+#REF!</f>
        <v>#REF!</v>
      </c>
      <c r="D43" s="165" t="e">
        <f t="shared" si="4"/>
        <v>#REF!</v>
      </c>
      <c r="E43" s="165" t="e">
        <f>+'posizione '!E59</f>
        <v>#REF!</v>
      </c>
      <c r="F43" s="165" t="e">
        <f>E43/$E$46</f>
        <v>#REF!</v>
      </c>
      <c r="G43" s="364" t="e">
        <f t="shared" si="5"/>
        <v>#REF!</v>
      </c>
      <c r="H43" s="350" t="e">
        <f t="shared" si="6"/>
        <v>#REF!</v>
      </c>
      <c r="J43" s="188">
        <f>+'posizione '!J59</f>
        <v>0</v>
      </c>
      <c r="K43" s="165" t="e">
        <f>+#REF!</f>
        <v>#REF!</v>
      </c>
      <c r="L43" s="265"/>
      <c r="Q43" s="261"/>
      <c r="R43" s="261" t="s">
        <v>384</v>
      </c>
      <c r="S43" s="312">
        <v>43134</v>
      </c>
      <c r="T43" s="416"/>
      <c r="U43" s="261"/>
      <c r="V43" s="421"/>
    </row>
    <row r="44" spans="1:41">
      <c r="A44" s="152" t="s">
        <v>269</v>
      </c>
      <c r="B44" s="165" t="e">
        <f>+'posizione '!B60</f>
        <v>#REF!</v>
      </c>
      <c r="C44" s="165" t="e">
        <f>+#REF!</f>
        <v>#REF!</v>
      </c>
      <c r="D44" s="165" t="e">
        <f t="shared" si="4"/>
        <v>#REF!</v>
      </c>
      <c r="E44" s="165" t="e">
        <f>+'posizione '!E60</f>
        <v>#REF!</v>
      </c>
      <c r="F44" s="165" t="e">
        <f>E44/$E$46-0.01</f>
        <v>#REF!</v>
      </c>
      <c r="G44" s="364" t="e">
        <f t="shared" si="5"/>
        <v>#REF!</v>
      </c>
      <c r="H44" s="350" t="e">
        <f t="shared" si="6"/>
        <v>#REF!</v>
      </c>
      <c r="J44" s="188">
        <f>+'posizione '!J60</f>
        <v>323268.84999999998</v>
      </c>
      <c r="K44" s="165" t="e">
        <f>+#REF!</f>
        <v>#REF!</v>
      </c>
      <c r="L44" s="265"/>
      <c r="Q44" s="261"/>
      <c r="R44" s="318" t="s">
        <v>385</v>
      </c>
      <c r="S44" s="261"/>
      <c r="T44" s="267">
        <f>SUM(T37:T43)</f>
        <v>1413269.1099999999</v>
      </c>
      <c r="U44" s="261"/>
      <c r="V44" s="267">
        <f>SUM(V37:V43)</f>
        <v>1421494.98</v>
      </c>
      <c r="AA44" s="267">
        <v>1440653.55</v>
      </c>
      <c r="AB44" s="267">
        <v>1427672.66</v>
      </c>
      <c r="AC44" s="267"/>
      <c r="AD44" s="267">
        <v>1418795.58</v>
      </c>
      <c r="AE44" s="267">
        <v>1656625.71</v>
      </c>
      <c r="AG44" s="267">
        <f>SUM(AG37:AG42)</f>
        <v>1717751.84</v>
      </c>
      <c r="AJ44" s="267">
        <f>SUM(AJ37:AJ42)</f>
        <v>1683491.66</v>
      </c>
      <c r="AM44" s="267">
        <f>SUM(AM37:AM42)</f>
        <v>1684695.14</v>
      </c>
      <c r="AO44" s="267">
        <f>SUM(AO37:AO42)</f>
        <v>1683491.66</v>
      </c>
    </row>
    <row r="45" spans="1:41">
      <c r="B45" s="172" t="e">
        <f>+'posizione '!B61</f>
        <v>#REF!</v>
      </c>
      <c r="C45" s="172" t="e">
        <f>+#REF!</f>
        <v>#REF!</v>
      </c>
      <c r="D45" s="165" t="e">
        <f t="shared" si="4"/>
        <v>#REF!</v>
      </c>
      <c r="E45" s="172" t="e">
        <f>+'posizione '!E61</f>
        <v>#REF!</v>
      </c>
      <c r="F45" s="165" t="e">
        <f>E45/$E$46</f>
        <v>#REF!</v>
      </c>
      <c r="G45" s="361" t="e">
        <f t="shared" si="5"/>
        <v>#REF!</v>
      </c>
      <c r="H45" s="373" t="e">
        <f t="shared" si="6"/>
        <v>#REF!</v>
      </c>
      <c r="J45" s="190">
        <f>+'posizione '!J61</f>
        <v>37085.53</v>
      </c>
      <c r="K45" s="172" t="e">
        <f>+#REF!</f>
        <v>#REF!</v>
      </c>
      <c r="L45" s="265"/>
      <c r="Q45" s="261"/>
      <c r="R45" s="261"/>
      <c r="S45" s="261"/>
      <c r="T45" s="261"/>
      <c r="U45" s="261"/>
    </row>
    <row r="46" spans="1:41">
      <c r="B46" s="165" t="e">
        <f>SUM(B38:B45)</f>
        <v>#REF!</v>
      </c>
      <c r="C46" s="165" t="e">
        <f>SUM(C38:C45)</f>
        <v>#REF!</v>
      </c>
      <c r="D46" s="165" t="e">
        <f>SUM(D38:D45)</f>
        <v>#REF!</v>
      </c>
      <c r="E46" s="165" t="e">
        <f>SUM(E38:E45)</f>
        <v>#REF!</v>
      </c>
      <c r="F46" s="165" t="e">
        <f>SUM(F38:F45)</f>
        <v>#REF!</v>
      </c>
      <c r="G46" s="364">
        <v>0</v>
      </c>
      <c r="H46" s="350" t="e">
        <f>SUM(H38:H45)</f>
        <v>#REF!</v>
      </c>
      <c r="J46" s="259">
        <f>SUM(J38:J45)</f>
        <v>660804.86</v>
      </c>
      <c r="K46" s="323" t="e">
        <f>SUM(K38:K45)</f>
        <v>#REF!</v>
      </c>
      <c r="L46" s="229"/>
      <c r="Q46" s="261"/>
      <c r="R46" s="311" t="s">
        <v>386</v>
      </c>
      <c r="S46" s="311"/>
      <c r="T46" s="267">
        <f>T30+T44</f>
        <v>2402768.38</v>
      </c>
      <c r="U46" s="261"/>
      <c r="V46" s="267">
        <f>V30+V44</f>
        <v>2418129.16</v>
      </c>
      <c r="AD46" s="160">
        <f>+AD30+AD44</f>
        <v>2410630.5</v>
      </c>
      <c r="AE46" s="160">
        <f>+AE30+AE44</f>
        <v>2746849.73</v>
      </c>
      <c r="AG46" s="160">
        <f>+AG30+AG44</f>
        <v>2690207.97</v>
      </c>
      <c r="AJ46" s="160">
        <f>+AJ30+AJ44</f>
        <v>2778002.3899999997</v>
      </c>
      <c r="AM46" s="160">
        <f>+AM30+AM44</f>
        <v>2764892.61</v>
      </c>
      <c r="AO46" s="160">
        <f>+AO30+AO44</f>
        <v>2653710.2399999998</v>
      </c>
    </row>
    <row r="47" spans="1:41">
      <c r="D47" s="152"/>
      <c r="E47" s="152"/>
      <c r="G47" s="152"/>
      <c r="H47" s="193"/>
      <c r="Q47" s="261"/>
      <c r="R47" s="261"/>
      <c r="S47" s="261"/>
      <c r="T47" s="261"/>
      <c r="U47" s="261"/>
    </row>
    <row r="48" spans="1:41">
      <c r="C48" s="170"/>
      <c r="E48" s="152"/>
      <c r="G48" s="165"/>
      <c r="H48" s="193"/>
      <c r="K48" s="170"/>
      <c r="Q48" s="261"/>
      <c r="R48" s="261"/>
      <c r="S48" s="261"/>
      <c r="T48" s="261"/>
      <c r="U48" s="261"/>
    </row>
    <row r="49" spans="1:36">
      <c r="C49" s="170"/>
      <c r="E49" s="152"/>
      <c r="F49" s="205" t="s">
        <v>387</v>
      </c>
      <c r="G49" s="172">
        <v>0</v>
      </c>
      <c r="H49" s="151"/>
      <c r="K49" s="170"/>
      <c r="Q49" s="261"/>
      <c r="R49" s="261"/>
      <c r="S49" s="261"/>
      <c r="T49" s="261"/>
      <c r="U49" s="261"/>
      <c r="AD49" s="252" t="s">
        <v>388</v>
      </c>
    </row>
    <row r="50" spans="1:36">
      <c r="B50" s="198"/>
      <c r="C50" s="170"/>
      <c r="E50" s="152"/>
      <c r="G50" s="165">
        <f>SUM(G48:G49)</f>
        <v>0</v>
      </c>
      <c r="H50" s="151"/>
      <c r="I50" s="183"/>
      <c r="K50" s="170"/>
      <c r="Q50" s="261"/>
      <c r="R50" s="261" t="s">
        <v>389</v>
      </c>
      <c r="S50" s="312">
        <f>T29</f>
        <v>248883.11</v>
      </c>
      <c r="T50" s="312">
        <f>S50</f>
        <v>248883.11</v>
      </c>
      <c r="U50" s="261"/>
      <c r="V50" s="170">
        <f>+V29</f>
        <v>248883.11</v>
      </c>
      <c r="AA50" s="170">
        <f>+AA29</f>
        <v>248883.11</v>
      </c>
      <c r="AB50" s="170">
        <f>+AB29</f>
        <v>248883.11</v>
      </c>
      <c r="AC50" s="153" t="s">
        <v>390</v>
      </c>
      <c r="AD50" s="170">
        <f>+AD29+AD39</f>
        <v>997692.60000000009</v>
      </c>
      <c r="AE50" s="170">
        <f>+AE29+AE39</f>
        <v>1235534.1200000001</v>
      </c>
    </row>
    <row r="51" spans="1:36">
      <c r="C51" s="170"/>
      <c r="E51" s="152"/>
      <c r="I51" s="183"/>
      <c r="Q51" s="261"/>
      <c r="R51" s="261" t="s">
        <v>379</v>
      </c>
      <c r="S51" s="312">
        <f>T37</f>
        <v>661760.22</v>
      </c>
      <c r="T51" s="312">
        <f>S51</f>
        <v>661760.22</v>
      </c>
      <c r="U51" s="261"/>
      <c r="V51" s="170">
        <f>+V37</f>
        <v>669986.09</v>
      </c>
      <c r="AA51" s="170">
        <f>+AA37</f>
        <v>669986.09</v>
      </c>
      <c r="AB51" s="170">
        <f>+AB37</f>
        <v>669986.09</v>
      </c>
      <c r="AC51" s="153" t="s">
        <v>391</v>
      </c>
      <c r="AD51" s="170">
        <f>+AD37</f>
        <v>669986.09</v>
      </c>
      <c r="AE51" s="170">
        <f>+AE37</f>
        <v>669986.09</v>
      </c>
    </row>
    <row r="52" spans="1:36">
      <c r="C52" s="170"/>
      <c r="E52" s="152"/>
      <c r="H52" s="160"/>
      <c r="I52" s="183"/>
      <c r="Q52" s="261"/>
      <c r="R52" s="261" t="s">
        <v>334</v>
      </c>
      <c r="S52" s="312">
        <f>T26</f>
        <v>740616.16</v>
      </c>
      <c r="T52" s="415">
        <f>S52+S53</f>
        <v>1492125.0499999998</v>
      </c>
      <c r="U52" s="417" t="s">
        <v>286</v>
      </c>
      <c r="V52" s="418">
        <f>+V26+V39</f>
        <v>1499259.96</v>
      </c>
      <c r="AA52" s="418">
        <f>+AA26+AA39</f>
        <v>1531814.59</v>
      </c>
      <c r="AB52" s="418">
        <f>+AB26+AB39</f>
        <v>1510624.5499999998</v>
      </c>
      <c r="AC52" s="412" t="s">
        <v>286</v>
      </c>
      <c r="AD52" s="413">
        <f>+AD26</f>
        <v>742951.81</v>
      </c>
      <c r="AE52" s="413">
        <f>+AE26</f>
        <v>841329.52</v>
      </c>
    </row>
    <row r="53" spans="1:36">
      <c r="A53" s="152" t="s">
        <v>283</v>
      </c>
      <c r="B53" s="165" t="e">
        <f>B46+B28+B14+B32</f>
        <v>#REF!</v>
      </c>
      <c r="E53" s="165" t="e">
        <f>E46+E28+E14+E32</f>
        <v>#REF!</v>
      </c>
      <c r="H53" s="160"/>
      <c r="I53" s="183"/>
      <c r="J53" s="165">
        <f>J46+J28+J14+J32</f>
        <v>24994361.919999998</v>
      </c>
      <c r="M53" s="196"/>
      <c r="N53" s="196"/>
      <c r="Q53" s="261"/>
      <c r="R53" s="261" t="s">
        <v>276</v>
      </c>
      <c r="S53" s="317">
        <f>T39</f>
        <v>751508.8899999999</v>
      </c>
      <c r="T53" s="416"/>
      <c r="U53" s="417"/>
      <c r="V53" s="419"/>
      <c r="AA53" s="419"/>
      <c r="AB53" s="419"/>
      <c r="AC53" s="412"/>
      <c r="AD53" s="414"/>
      <c r="AE53" s="414"/>
    </row>
    <row r="54" spans="1:36">
      <c r="F54" s="204"/>
      <c r="G54" s="196"/>
      <c r="H54" s="160"/>
      <c r="I54" s="183"/>
      <c r="M54" s="195"/>
      <c r="N54" s="196"/>
      <c r="Q54" s="261"/>
      <c r="R54" s="261" t="s">
        <v>392</v>
      </c>
      <c r="S54" s="312">
        <f>SUM(S50:S53)</f>
        <v>2402768.38</v>
      </c>
      <c r="T54" s="312">
        <f>SUM(T50:T53)</f>
        <v>2402768.38</v>
      </c>
      <c r="U54" s="261"/>
      <c r="V54" s="170">
        <f>SUM(V50:V53)</f>
        <v>2418129.16</v>
      </c>
      <c r="Y54" s="170">
        <f>+V54-T54</f>
        <v>15360.780000000261</v>
      </c>
      <c r="AA54" s="170">
        <f>SUM(AA50:AA53)</f>
        <v>2450683.79</v>
      </c>
      <c r="AB54" s="170">
        <f>SUM(AB50:AB53)</f>
        <v>2429493.75</v>
      </c>
      <c r="AC54" s="170"/>
      <c r="AD54" s="170">
        <f>SUM(AD50:AD53)</f>
        <v>2410630.5</v>
      </c>
      <c r="AE54" s="170">
        <f>SUM(AE50:AE53)</f>
        <v>2746849.73</v>
      </c>
    </row>
    <row r="55" spans="1:36">
      <c r="F55" s="204"/>
      <c r="G55" s="195"/>
      <c r="M55" s="195"/>
      <c r="N55" s="196"/>
      <c r="Q55" s="261"/>
      <c r="R55" s="261"/>
      <c r="S55" s="261"/>
      <c r="T55" s="261"/>
      <c r="U55" s="261"/>
    </row>
    <row r="56" spans="1:36">
      <c r="F56" s="204"/>
      <c r="G56" s="195"/>
      <c r="M56" s="195"/>
      <c r="N56" s="196"/>
    </row>
    <row r="57" spans="1:36">
      <c r="F57" s="204"/>
      <c r="G57" s="195"/>
      <c r="M57" s="196"/>
      <c r="N57" s="196"/>
    </row>
    <row r="58" spans="1:36">
      <c r="C58" s="153">
        <v>2025</v>
      </c>
    </row>
    <row r="59" spans="1:36">
      <c r="H59" s="183">
        <v>2024</v>
      </c>
    </row>
    <row r="60" spans="1:36" s="183" customFormat="1">
      <c r="A60" s="151" t="s">
        <v>257</v>
      </c>
      <c r="B60" s="153"/>
      <c r="C60" s="152" t="s">
        <v>393</v>
      </c>
      <c r="D60" s="153"/>
      <c r="E60" s="153"/>
      <c r="F60" s="152" t="s">
        <v>353</v>
      </c>
      <c r="G60" s="153"/>
      <c r="H60" s="152" t="s">
        <v>393</v>
      </c>
      <c r="I60" s="153"/>
      <c r="J60" s="152"/>
    </row>
    <row r="61" spans="1:36" s="183" customFormat="1">
      <c r="A61" s="152" t="s">
        <v>265</v>
      </c>
      <c r="B61" s="153"/>
      <c r="C61" s="165" t="e">
        <f>+#REF!</f>
        <v>#REF!</v>
      </c>
      <c r="D61" s="165"/>
      <c r="E61" s="152"/>
      <c r="F61" s="207" t="e">
        <f>+#REF!</f>
        <v>#REF!</v>
      </c>
      <c r="G61" s="153"/>
      <c r="H61" s="165" t="e">
        <f>+#REF!</f>
        <v>#REF!</v>
      </c>
      <c r="I61" s="165"/>
      <c r="J61" s="152"/>
    </row>
    <row r="62" spans="1:36" s="183" customFormat="1">
      <c r="A62" s="152"/>
      <c r="B62" s="153"/>
      <c r="C62" s="165" t="e">
        <f>+#REF!</f>
        <v>#REF!</v>
      </c>
      <c r="D62" s="165"/>
      <c r="E62" s="152"/>
      <c r="F62" s="207" t="e">
        <f>+#REF!</f>
        <v>#REF!</v>
      </c>
      <c r="G62" s="153"/>
      <c r="H62" s="165" t="e">
        <f>+#REF!</f>
        <v>#REF!</v>
      </c>
      <c r="I62" s="165"/>
      <c r="J62" s="152"/>
      <c r="AG62" s="183" t="s">
        <v>394</v>
      </c>
    </row>
    <row r="63" spans="1:36" s="183" customFormat="1">
      <c r="A63" s="152" t="s">
        <v>266</v>
      </c>
      <c r="B63" s="153"/>
      <c r="C63" s="165" t="e">
        <f>+#REF!</f>
        <v>#REF!</v>
      </c>
      <c r="D63" s="165"/>
      <c r="E63" s="152"/>
      <c r="F63" s="207" t="e">
        <f>+#REF!</f>
        <v>#REF!</v>
      </c>
      <c r="G63" s="153"/>
      <c r="H63" s="165" t="e">
        <f>+#REF!</f>
        <v>#REF!</v>
      </c>
      <c r="I63" s="165"/>
      <c r="J63" s="152"/>
      <c r="AG63" s="268"/>
      <c r="AH63" s="269"/>
      <c r="AI63" s="269"/>
      <c r="AJ63" s="270"/>
    </row>
    <row r="64" spans="1:36" s="183" customFormat="1">
      <c r="A64" s="152"/>
      <c r="B64" s="153"/>
      <c r="C64" s="165" t="e">
        <f>+#REF!</f>
        <v>#REF!</v>
      </c>
      <c r="D64" s="165"/>
      <c r="E64" s="152"/>
      <c r="F64" s="207" t="e">
        <f>+#REF!</f>
        <v>#REF!</v>
      </c>
      <c r="G64" s="153"/>
      <c r="H64" s="165" t="e">
        <f>+#REF!</f>
        <v>#REF!</v>
      </c>
      <c r="I64" s="165"/>
      <c r="J64" s="152"/>
      <c r="AG64" s="271" t="s">
        <v>286</v>
      </c>
      <c r="AH64" s="272"/>
      <c r="AI64" s="272"/>
      <c r="AJ64" s="273" t="s">
        <v>334</v>
      </c>
    </row>
    <row r="65" spans="1:36" s="183" customFormat="1">
      <c r="A65" s="152" t="s">
        <v>267</v>
      </c>
      <c r="B65" s="153"/>
      <c r="C65" s="165" t="e">
        <f>+#REF!</f>
        <v>#REF!</v>
      </c>
      <c r="D65" s="165"/>
      <c r="E65" s="152"/>
      <c r="F65" s="207" t="e">
        <f>+#REF!</f>
        <v>#REF!</v>
      </c>
      <c r="G65" s="153"/>
      <c r="H65" s="165" t="e">
        <f>+#REF!</f>
        <v>#REF!</v>
      </c>
      <c r="I65" s="165"/>
      <c r="J65" s="152"/>
      <c r="AG65" s="274">
        <v>754447.6</v>
      </c>
      <c r="AH65" s="272"/>
      <c r="AI65" s="272"/>
      <c r="AJ65" s="275">
        <v>742192.8</v>
      </c>
    </row>
    <row r="66" spans="1:36" s="183" customFormat="1">
      <c r="A66" s="152"/>
      <c r="B66" s="153"/>
      <c r="C66" s="165" t="e">
        <f>+#REF!</f>
        <v>#REF!</v>
      </c>
      <c r="D66" s="165"/>
      <c r="E66" s="152"/>
      <c r="F66" s="276" t="e">
        <f>+#REF!</f>
        <v>#REF!</v>
      </c>
      <c r="G66" s="319"/>
      <c r="H66" s="165" t="e">
        <f>+#REF!</f>
        <v>#REF!</v>
      </c>
      <c r="I66" s="165"/>
      <c r="J66" s="152"/>
      <c r="AG66" s="274">
        <v>43602</v>
      </c>
      <c r="AH66" s="272"/>
      <c r="AI66" s="272"/>
      <c r="AJ66" s="275">
        <v>29567.87</v>
      </c>
    </row>
    <row r="67" spans="1:36" s="183" customFormat="1">
      <c r="A67" s="152" t="s">
        <v>287</v>
      </c>
      <c r="B67" s="153"/>
      <c r="C67" s="165" t="e">
        <f>+#REF!</f>
        <v>#REF!</v>
      </c>
      <c r="D67" s="165"/>
      <c r="E67" s="152"/>
      <c r="F67" s="207" t="e">
        <f>+#REF!</f>
        <v>#REF!</v>
      </c>
      <c r="G67" s="153"/>
      <c r="H67" s="165" t="e">
        <f>+#REF!</f>
        <v>#REF!</v>
      </c>
      <c r="I67" s="165"/>
      <c r="J67" s="152"/>
      <c r="AG67" s="274">
        <v>74729.66</v>
      </c>
      <c r="AH67" s="272"/>
      <c r="AI67" s="272"/>
      <c r="AJ67" s="275"/>
    </row>
    <row r="68" spans="1:36" s="183" customFormat="1">
      <c r="A68" s="152"/>
      <c r="B68" s="153"/>
      <c r="C68" s="165" t="e">
        <f>+#REF!</f>
        <v>#REF!</v>
      </c>
      <c r="D68" s="165"/>
      <c r="E68" s="152"/>
      <c r="F68" s="207" t="e">
        <f>+#REF!</f>
        <v>#REF!</v>
      </c>
      <c r="G68" s="153"/>
      <c r="H68" s="165" t="e">
        <f>+#REF!</f>
        <v>#REF!</v>
      </c>
      <c r="I68" s="165"/>
      <c r="J68" s="152"/>
      <c r="AG68" s="274">
        <v>-0.01</v>
      </c>
      <c r="AH68" s="272" t="s">
        <v>395</v>
      </c>
      <c r="AI68" s="272"/>
      <c r="AJ68" s="275"/>
    </row>
    <row r="69" spans="1:36" s="183" customFormat="1">
      <c r="A69" s="152" t="s">
        <v>269</v>
      </c>
      <c r="B69" s="153"/>
      <c r="C69" s="165" t="e">
        <f>+#REF!</f>
        <v>#REF!</v>
      </c>
      <c r="D69" s="165"/>
      <c r="E69" s="152"/>
      <c r="F69" s="207" t="e">
        <f>+#REF!</f>
        <v>#REF!</v>
      </c>
      <c r="G69" s="153"/>
      <c r="H69" s="165" t="e">
        <f>+#REF!</f>
        <v>#REF!</v>
      </c>
      <c r="I69" s="165"/>
      <c r="J69" s="152"/>
      <c r="AG69" s="274"/>
      <c r="AH69" s="272"/>
      <c r="AI69" s="272"/>
      <c r="AJ69" s="275"/>
    </row>
    <row r="70" spans="1:36" s="183" customFormat="1">
      <c r="A70" s="152"/>
      <c r="B70" s="153"/>
      <c r="C70" s="172" t="e">
        <f>+#REF!</f>
        <v>#REF!</v>
      </c>
      <c r="D70" s="165"/>
      <c r="E70" s="152"/>
      <c r="F70" s="277" t="e">
        <f>+#REF!</f>
        <v>#REF!</v>
      </c>
      <c r="G70" s="153"/>
      <c r="H70" s="172" t="e">
        <f>+#REF!</f>
        <v>#REF!</v>
      </c>
      <c r="I70" s="165"/>
      <c r="J70" s="152"/>
      <c r="AG70" s="274"/>
      <c r="AH70" s="272"/>
      <c r="AI70" s="272"/>
      <c r="AJ70" s="275"/>
    </row>
    <row r="71" spans="1:36" s="183" customFormat="1">
      <c r="A71" s="152"/>
      <c r="B71" s="153"/>
      <c r="C71" s="165" t="e">
        <f>SUM(C61:C70)</f>
        <v>#REF!</v>
      </c>
      <c r="D71" s="165" t="e">
        <f>C71-H14</f>
        <v>#REF!</v>
      </c>
      <c r="E71" s="152" t="s">
        <v>396</v>
      </c>
      <c r="F71" s="165" t="e">
        <f>SUM(F61:F70)</f>
        <v>#REF!</v>
      </c>
      <c r="G71" s="170" t="e">
        <f>F71-(G16+G17+G18)</f>
        <v>#REF!</v>
      </c>
      <c r="H71" s="165" t="e">
        <f>SUM(H61:H70)</f>
        <v>#REF!</v>
      </c>
      <c r="I71" s="165" t="e">
        <f>H71-688655.11</f>
        <v>#REF!</v>
      </c>
      <c r="J71" s="152"/>
      <c r="AG71" s="274">
        <v>4419.6000000000004</v>
      </c>
      <c r="AH71" s="272"/>
      <c r="AI71" s="272"/>
      <c r="AJ71" s="275">
        <v>4283.1499999999996</v>
      </c>
    </row>
    <row r="72" spans="1:36" s="183" customFormat="1">
      <c r="A72" s="152"/>
      <c r="B72" s="153"/>
      <c r="C72" s="153"/>
      <c r="D72" s="153"/>
      <c r="E72" s="153"/>
      <c r="F72" s="152"/>
      <c r="G72" s="153"/>
      <c r="H72" s="153"/>
      <c r="I72" s="153"/>
      <c r="J72" s="152"/>
      <c r="AG72" s="278">
        <v>15163.08</v>
      </c>
      <c r="AH72" s="272"/>
      <c r="AI72" s="279"/>
      <c r="AJ72" s="280">
        <v>15085.91</v>
      </c>
    </row>
    <row r="73" spans="1:36" s="183" customFormat="1">
      <c r="A73" s="151" t="s">
        <v>330</v>
      </c>
      <c r="B73" s="153"/>
      <c r="C73" s="153"/>
      <c r="D73" s="153"/>
      <c r="E73" s="153"/>
      <c r="F73" s="152"/>
      <c r="G73" s="153"/>
      <c r="H73" s="153"/>
      <c r="I73" s="153"/>
      <c r="J73" s="152"/>
      <c r="AG73" s="274">
        <f>SUM(AG65:AG72)</f>
        <v>892361.92999999993</v>
      </c>
      <c r="AH73" s="272"/>
      <c r="AI73" s="272"/>
      <c r="AJ73" s="275">
        <f>SUM(AJ65:AJ72)</f>
        <v>791129.7300000001</v>
      </c>
    </row>
    <row r="74" spans="1:36" s="183" customFormat="1">
      <c r="A74" s="152" t="s">
        <v>277</v>
      </c>
      <c r="B74" s="153"/>
      <c r="C74" s="165" t="e">
        <f>+#REF!</f>
        <v>#REF!</v>
      </c>
      <c r="D74" s="152"/>
      <c r="E74" s="152"/>
      <c r="F74" s="165"/>
      <c r="G74" s="153"/>
      <c r="H74" s="165" t="e">
        <f>+#REF!</f>
        <v>#REF!</v>
      </c>
      <c r="I74" s="152"/>
      <c r="J74" s="152"/>
      <c r="AG74" s="281"/>
      <c r="AH74" s="279"/>
      <c r="AI74" s="279"/>
      <c r="AJ74" s="282"/>
    </row>
    <row r="75" spans="1:36">
      <c r="C75" s="172" t="e">
        <f>+#REF!</f>
        <v>#REF!</v>
      </c>
      <c r="D75" s="152"/>
      <c r="E75" s="152"/>
      <c r="H75" s="172" t="e">
        <f>+#REF!</f>
        <v>#REF!</v>
      </c>
      <c r="I75" s="152"/>
    </row>
    <row r="76" spans="1:36">
      <c r="C76" s="207" t="e">
        <f>SUM(C74:C75)</f>
        <v>#REF!</v>
      </c>
      <c r="D76" s="208"/>
      <c r="E76" s="152"/>
      <c r="H76" s="207" t="e">
        <f>SUM(H74:H75)</f>
        <v>#REF!</v>
      </c>
      <c r="I76" s="208"/>
    </row>
    <row r="77" spans="1:36">
      <c r="C77" s="152"/>
      <c r="D77" s="152"/>
      <c r="E77" s="152"/>
      <c r="H77" s="152"/>
      <c r="I77" s="152"/>
    </row>
    <row r="78" spans="1:36">
      <c r="A78" s="152" t="s">
        <v>331</v>
      </c>
      <c r="C78" s="165" t="e">
        <f>+#REF!</f>
        <v>#REF!</v>
      </c>
      <c r="D78" s="152"/>
      <c r="E78" s="152"/>
      <c r="H78" s="165" t="e">
        <f>+#REF!</f>
        <v>#REF!</v>
      </c>
      <c r="I78" s="152"/>
    </row>
    <row r="79" spans="1:36">
      <c r="C79" s="172" t="e">
        <f>+#REF!</f>
        <v>#REF!</v>
      </c>
      <c r="D79" s="152"/>
      <c r="E79" s="152"/>
      <c r="H79" s="172" t="e">
        <f>+#REF!</f>
        <v>#REF!</v>
      </c>
      <c r="I79" s="152"/>
    </row>
    <row r="80" spans="1:36">
      <c r="C80" s="165" t="e">
        <f>SUM(C78:C79)</f>
        <v>#REF!</v>
      </c>
      <c r="D80" s="324" t="e">
        <f>C76+C80-H28-H32</f>
        <v>#REF!</v>
      </c>
      <c r="E80" s="152" t="s">
        <v>397</v>
      </c>
      <c r="H80" s="165" t="e">
        <f>SUM(H78:H79)</f>
        <v>#REF!</v>
      </c>
      <c r="I80" s="208" t="e">
        <f>H76+H80-560219.08</f>
        <v>#REF!</v>
      </c>
    </row>
    <row r="81" spans="1:9">
      <c r="C81" s="170"/>
      <c r="H81" s="170"/>
    </row>
    <row r="82" spans="1:9">
      <c r="A82" s="151" t="s">
        <v>387</v>
      </c>
      <c r="C82" s="170"/>
      <c r="H82" s="170"/>
    </row>
    <row r="83" spans="1:9">
      <c r="A83" s="152" t="s">
        <v>266</v>
      </c>
      <c r="C83" s="165" t="e">
        <f>+#REF!</f>
        <v>#REF!</v>
      </c>
      <c r="D83" s="152"/>
      <c r="H83" s="165" t="e">
        <f>+#REF!</f>
        <v>#REF!</v>
      </c>
      <c r="I83" s="152"/>
    </row>
    <row r="84" spans="1:9">
      <c r="C84" s="165" t="e">
        <f>+#REF!</f>
        <v>#REF!</v>
      </c>
      <c r="D84" s="152"/>
      <c r="H84" s="165" t="e">
        <f>+#REF!</f>
        <v>#REF!</v>
      </c>
      <c r="I84" s="152"/>
    </row>
    <row r="85" spans="1:9">
      <c r="A85" s="152" t="s">
        <v>267</v>
      </c>
      <c r="C85" s="165" t="e">
        <f>+#REF!</f>
        <v>#REF!</v>
      </c>
      <c r="D85" s="152"/>
      <c r="H85" s="165" t="e">
        <f>+#REF!</f>
        <v>#REF!</v>
      </c>
      <c r="I85" s="152"/>
    </row>
    <row r="86" spans="1:9">
      <c r="C86" s="165" t="e">
        <f>+#REF!</f>
        <v>#REF!</v>
      </c>
      <c r="D86" s="152"/>
      <c r="H86" s="165" t="e">
        <f>+#REF!</f>
        <v>#REF!</v>
      </c>
      <c r="I86" s="152"/>
    </row>
    <row r="87" spans="1:9">
      <c r="A87" s="152" t="s">
        <v>269</v>
      </c>
      <c r="C87" s="165" t="e">
        <f>+#REF!</f>
        <v>#REF!</v>
      </c>
      <c r="D87" s="152"/>
      <c r="H87" s="165" t="e">
        <f>+#REF!</f>
        <v>#REF!</v>
      </c>
      <c r="I87" s="152"/>
    </row>
    <row r="88" spans="1:9">
      <c r="C88" s="172" t="e">
        <f>+#REF!</f>
        <v>#REF!</v>
      </c>
      <c r="D88" s="152"/>
      <c r="H88" s="172" t="e">
        <f>+#REF!</f>
        <v>#REF!</v>
      </c>
      <c r="I88" s="152"/>
    </row>
    <row r="89" spans="1:9">
      <c r="C89" s="165" t="e">
        <f>SUM(C83:C88)</f>
        <v>#REF!</v>
      </c>
      <c r="D89" s="165" t="e">
        <f>C89-H50</f>
        <v>#REF!</v>
      </c>
      <c r="H89" s="165" t="e">
        <f>SUM(H83:H88)</f>
        <v>#REF!</v>
      </c>
      <c r="I89" s="165" t="e">
        <f>H89-0</f>
        <v>#REF!</v>
      </c>
    </row>
    <row r="90" spans="1:9">
      <c r="H90" s="151"/>
      <c r="I90" s="152"/>
    </row>
  </sheetData>
  <mergeCells count="36">
    <mergeCell ref="T26:T28"/>
    <mergeCell ref="V26:V28"/>
    <mergeCell ref="AA26:AA28"/>
    <mergeCell ref="AB26:AB28"/>
    <mergeCell ref="AD26:AD28"/>
    <mergeCell ref="AG26:AG28"/>
    <mergeCell ref="AJ26:AJ28"/>
    <mergeCell ref="AM26:AM28"/>
    <mergeCell ref="AO26:AO28"/>
    <mergeCell ref="AA37:AA38"/>
    <mergeCell ref="AB37:AB38"/>
    <mergeCell ref="AD37:AD38"/>
    <mergeCell ref="AE37:AE38"/>
    <mergeCell ref="AG37:AG38"/>
    <mergeCell ref="AJ37:AJ38"/>
    <mergeCell ref="AE26:AE28"/>
    <mergeCell ref="AM37:AM38"/>
    <mergeCell ref="AO37:AO38"/>
    <mergeCell ref="T39:T43"/>
    <mergeCell ref="V39:V43"/>
    <mergeCell ref="AA39:AA42"/>
    <mergeCell ref="AB39:AB42"/>
    <mergeCell ref="AD39:AD42"/>
    <mergeCell ref="AE39:AE42"/>
    <mergeCell ref="AG39:AG42"/>
    <mergeCell ref="AJ39:AJ42"/>
    <mergeCell ref="AM39:AM42"/>
    <mergeCell ref="AO39:AO42"/>
    <mergeCell ref="AC52:AC53"/>
    <mergeCell ref="AD52:AD53"/>
    <mergeCell ref="AE52:AE53"/>
    <mergeCell ref="T52:T53"/>
    <mergeCell ref="U52:U53"/>
    <mergeCell ref="V52:V53"/>
    <mergeCell ref="AA52:AA53"/>
    <mergeCell ref="AB52:AB53"/>
  </mergeCells>
  <pageMargins left="0.55118110236220474" right="0.43307086614173229" top="0.51181102362204722" bottom="0.43307086614173229" header="0.31496062992125984" footer="0.31496062992125984"/>
  <pageSetup paperSize="8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6"/>
  <sheetViews>
    <sheetView workbookViewId="0">
      <selection activeCell="B28" sqref="B28"/>
    </sheetView>
  </sheetViews>
  <sheetFormatPr defaultColWidth="9.140625" defaultRowHeight="12.75"/>
  <cols>
    <col min="1" max="1" width="11.42578125" style="145" customWidth="1"/>
    <col min="2" max="4" width="16.7109375" style="145" customWidth="1"/>
    <col min="5" max="5" width="9.140625" style="145"/>
    <col min="6" max="6" width="12.85546875" style="145" bestFit="1" customWidth="1"/>
    <col min="7" max="7" width="11.28515625" style="145" bestFit="1" customWidth="1"/>
    <col min="8" max="8" width="11.7109375" style="145" bestFit="1" customWidth="1"/>
    <col min="9" max="16384" width="9.140625" style="145"/>
  </cols>
  <sheetData>
    <row r="1" spans="2:7">
      <c r="B1" s="326">
        <v>2025</v>
      </c>
      <c r="F1" s="326">
        <v>2024</v>
      </c>
    </row>
    <row r="2" spans="2:7">
      <c r="B2" s="149" t="e">
        <f>+#REF!</f>
        <v>#REF!</v>
      </c>
      <c r="C2" s="146"/>
      <c r="D2" s="146"/>
      <c r="E2" s="146"/>
      <c r="F2" s="146" t="e">
        <f>+#REF!</f>
        <v>#REF!</v>
      </c>
    </row>
    <row r="3" spans="2:7">
      <c r="B3" s="149" t="e">
        <f>+#REF!</f>
        <v>#REF!</v>
      </c>
      <c r="C3" s="146"/>
      <c r="D3" s="146"/>
      <c r="E3" s="146"/>
      <c r="F3" s="146" t="e">
        <f>+#REF!</f>
        <v>#REF!</v>
      </c>
    </row>
    <row r="4" spans="2:7">
      <c r="B4" s="149" t="e">
        <f>+#REF!</f>
        <v>#REF!</v>
      </c>
      <c r="C4" s="146"/>
      <c r="D4" s="146"/>
      <c r="E4" s="146"/>
      <c r="F4" s="146" t="e">
        <f>+#REF!</f>
        <v>#REF!</v>
      </c>
    </row>
    <row r="5" spans="2:7">
      <c r="B5" s="149" t="e">
        <f>+#REF!</f>
        <v>#REF!</v>
      </c>
      <c r="C5" s="146"/>
      <c r="D5" s="146"/>
      <c r="E5" s="146"/>
      <c r="F5" s="146" t="e">
        <f>+#REF!</f>
        <v>#REF!</v>
      </c>
    </row>
    <row r="6" spans="2:7">
      <c r="B6" s="149" t="e">
        <f>+#REF!</f>
        <v>#REF!</v>
      </c>
      <c r="C6" s="146"/>
      <c r="D6" s="146"/>
      <c r="E6" s="146"/>
      <c r="F6" s="146" t="e">
        <f>+#REF!</f>
        <v>#REF!</v>
      </c>
    </row>
    <row r="7" spans="2:7">
      <c r="B7" s="149"/>
      <c r="C7" s="146" t="e">
        <f>+#REF!</f>
        <v>#REF!</v>
      </c>
      <c r="D7" s="149"/>
      <c r="E7" s="149"/>
      <c r="F7" s="149"/>
      <c r="G7" s="146" t="e">
        <f>+#REF!</f>
        <v>#REF!</v>
      </c>
    </row>
    <row r="8" spans="2:7">
      <c r="B8" s="149"/>
      <c r="C8" s="146" t="e">
        <f>+#REF!</f>
        <v>#REF!</v>
      </c>
      <c r="D8" s="149"/>
      <c r="E8" s="149"/>
      <c r="F8" s="149"/>
      <c r="G8" s="146" t="e">
        <f>+#REF!</f>
        <v>#REF!</v>
      </c>
    </row>
    <row r="9" spans="2:7">
      <c r="B9" s="149" t="e">
        <f>+#REF!</f>
        <v>#REF!</v>
      </c>
      <c r="D9" s="149"/>
      <c r="E9" s="149"/>
      <c r="F9" s="149" t="e">
        <f>+#REF!</f>
        <v>#REF!</v>
      </c>
    </row>
    <row r="10" spans="2:7">
      <c r="B10" s="149"/>
      <c r="C10" s="146" t="e">
        <f>+#REF!</f>
        <v>#REF!</v>
      </c>
      <c r="D10" s="149"/>
      <c r="E10" s="149"/>
      <c r="F10" s="149"/>
      <c r="G10" s="146" t="e">
        <f>+#REF!</f>
        <v>#REF!</v>
      </c>
    </row>
    <row r="11" spans="2:7">
      <c r="B11" s="149"/>
      <c r="C11" s="146" t="e">
        <f>+#REF!</f>
        <v>#REF!</v>
      </c>
      <c r="D11" s="149"/>
      <c r="E11" s="149"/>
      <c r="F11" s="149"/>
      <c r="G11" s="146" t="e">
        <f>+#REF!</f>
        <v>#REF!</v>
      </c>
    </row>
    <row r="12" spans="2:7">
      <c r="B12" s="149"/>
      <c r="C12" s="149"/>
      <c r="D12" s="149"/>
      <c r="E12" s="149"/>
      <c r="F12" s="149"/>
    </row>
    <row r="13" spans="2:7">
      <c r="B13" s="149" t="e">
        <f>+#REF!</f>
        <v>#REF!</v>
      </c>
      <c r="C13" s="149"/>
      <c r="D13" s="149"/>
      <c r="E13" s="149"/>
      <c r="F13" s="149" t="e">
        <f>+#REF!</f>
        <v>#REF!</v>
      </c>
    </row>
    <row r="14" spans="2:7">
      <c r="B14" s="149" t="e">
        <f>+#REF!</f>
        <v>#REF!</v>
      </c>
      <c r="C14" s="149"/>
      <c r="D14" s="149"/>
      <c r="E14" s="149"/>
      <c r="F14" s="149" t="e">
        <f>+#REF!</f>
        <v>#REF!</v>
      </c>
    </row>
    <row r="15" spans="2:7">
      <c r="B15" s="149" t="e">
        <f>+#REF!</f>
        <v>#REF!</v>
      </c>
      <c r="C15" s="149"/>
      <c r="D15" s="149"/>
      <c r="E15" s="149"/>
      <c r="F15" s="149" t="e">
        <f>+#REF!</f>
        <v>#REF!</v>
      </c>
    </row>
    <row r="16" spans="2:7">
      <c r="B16" s="149" t="e">
        <f>+#REF!</f>
        <v>#REF!</v>
      </c>
      <c r="C16" s="149"/>
      <c r="D16" s="149"/>
      <c r="E16" s="149"/>
      <c r="F16" s="149" t="e">
        <f>+#REF!</f>
        <v>#REF!</v>
      </c>
    </row>
    <row r="17" spans="1:8">
      <c r="B17" s="149" t="e">
        <f>+#REF!</f>
        <v>#REF!</v>
      </c>
      <c r="C17" s="149"/>
      <c r="D17" s="149"/>
      <c r="E17" s="149"/>
      <c r="F17" s="149" t="e">
        <f>+#REF!</f>
        <v>#REF!</v>
      </c>
    </row>
    <row r="18" spans="1:8">
      <c r="B18" s="149" t="e">
        <f>+#REF!</f>
        <v>#REF!</v>
      </c>
      <c r="C18" s="149"/>
      <c r="D18" s="149"/>
      <c r="E18" s="149"/>
      <c r="F18" s="149" t="e">
        <f>+#REF!</f>
        <v>#REF!</v>
      </c>
    </row>
    <row r="19" spans="1:8">
      <c r="B19" s="149" t="e">
        <f>+#REF!</f>
        <v>#REF!</v>
      </c>
      <c r="C19" s="149"/>
      <c r="D19" s="149"/>
      <c r="E19" s="149"/>
      <c r="F19" s="149" t="e">
        <f>+#REF!</f>
        <v>#REF!</v>
      </c>
    </row>
    <row r="20" spans="1:8">
      <c r="B20" s="149" t="e">
        <f>+#REF!</f>
        <v>#REF!</v>
      </c>
      <c r="C20" s="149"/>
      <c r="D20" s="149"/>
      <c r="E20" s="149"/>
      <c r="F20" s="149" t="e">
        <f>+#REF!</f>
        <v>#REF!</v>
      </c>
    </row>
    <row r="21" spans="1:8">
      <c r="B21" s="149" t="e">
        <f>+#REF!</f>
        <v>#REF!</v>
      </c>
      <c r="C21" s="149"/>
      <c r="D21" s="149"/>
      <c r="E21" s="149"/>
      <c r="F21" s="149" t="e">
        <f>+#REF!</f>
        <v>#REF!</v>
      </c>
    </row>
    <row r="22" spans="1:8">
      <c r="B22" s="149" t="e">
        <f>+#REF!</f>
        <v>#REF!</v>
      </c>
      <c r="C22" s="149"/>
      <c r="D22" s="149"/>
      <c r="E22" s="149"/>
      <c r="F22" s="149" t="e">
        <f>+#REF!</f>
        <v>#REF!</v>
      </c>
    </row>
    <row r="23" spans="1:8">
      <c r="B23" s="149" t="e">
        <f>+#REF!</f>
        <v>#REF!</v>
      </c>
      <c r="C23" s="149"/>
      <c r="D23" s="149"/>
      <c r="E23" s="149"/>
      <c r="F23" s="149" t="e">
        <f>+#REF!</f>
        <v>#REF!</v>
      </c>
    </row>
    <row r="24" spans="1:8">
      <c r="B24" s="149"/>
      <c r="C24" s="149"/>
      <c r="D24" s="149"/>
      <c r="E24" s="149"/>
      <c r="F24" s="149"/>
    </row>
    <row r="25" spans="1:8">
      <c r="B25" s="149" t="e">
        <f t="shared" ref="B25:C25" si="0">SUM(B2:B24)</f>
        <v>#REF!</v>
      </c>
      <c r="C25" s="149" t="e">
        <f t="shared" si="0"/>
        <v>#REF!</v>
      </c>
      <c r="D25" s="149" t="e">
        <f>+B25+C25</f>
        <v>#REF!</v>
      </c>
      <c r="E25" s="149"/>
      <c r="F25" s="149" t="e">
        <f>SUM(F2:F24)</f>
        <v>#REF!</v>
      </c>
      <c r="G25" s="149" t="e">
        <f>SUM(G2:G24)</f>
        <v>#REF!</v>
      </c>
      <c r="H25" s="149" t="e">
        <f>+F25+G25</f>
        <v>#REF!</v>
      </c>
    </row>
    <row r="26" spans="1:8">
      <c r="B26" s="149"/>
      <c r="C26" s="149"/>
      <c r="D26" s="149"/>
      <c r="E26" s="149"/>
      <c r="F26" s="149"/>
    </row>
    <row r="28" spans="1:8">
      <c r="A28" s="148" t="s">
        <v>398</v>
      </c>
      <c r="B28" s="149">
        <f>9943547.74+23372.77</f>
        <v>9966920.5099999998</v>
      </c>
      <c r="D28" s="148" t="s">
        <v>398</v>
      </c>
      <c r="E28" s="148"/>
      <c r="F28" s="149">
        <f>9548233.94+13949.27</f>
        <v>9562183.209999999</v>
      </c>
    </row>
    <row r="30" spans="1:8">
      <c r="A30" s="148" t="s">
        <v>399</v>
      </c>
      <c r="B30" s="149" t="e">
        <f>+B25+C25-B28</f>
        <v>#REF!</v>
      </c>
      <c r="D30" s="148" t="s">
        <v>399</v>
      </c>
      <c r="E30" s="148"/>
      <c r="F30" s="149" t="e">
        <f>+F25+G25-F28</f>
        <v>#REF!</v>
      </c>
      <c r="G30" s="148"/>
      <c r="H30" s="148"/>
    </row>
    <row r="34" spans="1:6">
      <c r="A34" s="150" t="s">
        <v>409</v>
      </c>
      <c r="B34" s="312">
        <f>+(45852825.32)+ROUND((93850.62+64210.11+2351.77+1334.12)*1.238,2)</f>
        <v>46053067.640000001</v>
      </c>
      <c r="E34" s="150" t="s">
        <v>409</v>
      </c>
      <c r="F34" s="312">
        <f>+(44068296.01)+ROUND((93850.62+64210.11+2351.77+1334.12)*1.238,2)</f>
        <v>44268538.329999998</v>
      </c>
    </row>
    <row r="35" spans="1:6">
      <c r="A35" s="43" t="s">
        <v>134</v>
      </c>
      <c r="B35" s="325" t="e">
        <f>+#REF!</f>
        <v>#REF!</v>
      </c>
      <c r="E35" s="43" t="s">
        <v>134</v>
      </c>
      <c r="F35" s="325" t="e">
        <f>+#REF!</f>
        <v>#REF!</v>
      </c>
    </row>
    <row r="36" spans="1:6">
      <c r="B36" s="149" t="e">
        <f>+B34-B35</f>
        <v>#REF!</v>
      </c>
      <c r="F36" s="312" t="e">
        <f>+F34-F35</f>
        <v>#REF!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L59"/>
  <sheetViews>
    <sheetView workbookViewId="0">
      <selection activeCell="H3" sqref="H3:H5"/>
    </sheetView>
  </sheetViews>
  <sheetFormatPr defaultRowHeight="12.75"/>
  <cols>
    <col min="1" max="1" width="50.28515625" customWidth="1"/>
    <col min="2" max="2" width="15.28515625" style="70" customWidth="1"/>
    <col min="3" max="3" width="31.28515625" customWidth="1"/>
    <col min="4" max="4" width="10.7109375" customWidth="1"/>
    <col min="5" max="5" width="13.7109375" customWidth="1"/>
    <col min="6" max="6" width="19.7109375" customWidth="1"/>
    <col min="7" max="7" width="22.7109375" customWidth="1"/>
    <col min="8" max="12" width="13.7109375" customWidth="1"/>
  </cols>
  <sheetData>
    <row r="1" spans="1:12" ht="54.6" customHeight="1">
      <c r="A1" s="440" t="s">
        <v>245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</row>
    <row r="2" spans="1:12" ht="13.5" thickBot="1"/>
    <row r="3" spans="1:12" ht="16.899999999999999" customHeight="1" thickTop="1">
      <c r="A3" s="431" t="s">
        <v>148</v>
      </c>
      <c r="B3" s="119"/>
      <c r="C3" s="434" t="s">
        <v>149</v>
      </c>
      <c r="D3" s="430" t="s">
        <v>143</v>
      </c>
      <c r="E3" s="430" t="s">
        <v>144</v>
      </c>
      <c r="F3" s="433" t="s">
        <v>145</v>
      </c>
      <c r="G3" s="433"/>
      <c r="H3" s="441" t="s">
        <v>140</v>
      </c>
      <c r="I3" s="430" t="s">
        <v>141</v>
      </c>
      <c r="J3" s="430" t="s">
        <v>142</v>
      </c>
      <c r="K3" s="430" t="s">
        <v>138</v>
      </c>
      <c r="L3" s="430" t="s">
        <v>139</v>
      </c>
    </row>
    <row r="4" spans="1:12" ht="93" customHeight="1">
      <c r="A4" s="432"/>
      <c r="B4" s="120"/>
      <c r="C4" s="435"/>
      <c r="D4" s="430"/>
      <c r="E4" s="430"/>
      <c r="F4" s="430" t="s">
        <v>146</v>
      </c>
      <c r="G4" s="430" t="s">
        <v>147</v>
      </c>
      <c r="H4" s="441"/>
      <c r="I4" s="430"/>
      <c r="J4" s="430"/>
      <c r="K4" s="430"/>
      <c r="L4" s="430"/>
    </row>
    <row r="5" spans="1:12" ht="15.75">
      <c r="A5" s="72" t="s">
        <v>150</v>
      </c>
      <c r="B5" s="121"/>
      <c r="C5" s="436"/>
      <c r="D5" s="430"/>
      <c r="E5" s="430"/>
      <c r="F5" s="430"/>
      <c r="G5" s="430"/>
      <c r="H5" s="441"/>
      <c r="I5" s="430"/>
      <c r="J5" s="430"/>
      <c r="K5" s="430"/>
      <c r="L5" s="430"/>
    </row>
    <row r="6" spans="1:12" ht="25.5">
      <c r="A6" s="73" t="s">
        <v>151</v>
      </c>
      <c r="B6" s="122" t="s">
        <v>152</v>
      </c>
      <c r="C6" s="101" t="s">
        <v>153</v>
      </c>
      <c r="D6" s="107" t="e">
        <f>+#REF!</f>
        <v>#REF!</v>
      </c>
      <c r="E6" s="107" t="e">
        <f>+#REF!</f>
        <v>#REF!</v>
      </c>
      <c r="F6" s="107" t="e">
        <f>+#REF!</f>
        <v>#REF!</v>
      </c>
      <c r="G6" s="107" t="e">
        <f>+#REF!</f>
        <v>#REF!</v>
      </c>
      <c r="H6" s="107" t="e">
        <f>+#REF!</f>
        <v>#REF!</v>
      </c>
      <c r="I6" s="107" t="e">
        <f>+#REF!</f>
        <v>#REF!</v>
      </c>
      <c r="J6" s="107" t="e">
        <f>+#REF!</f>
        <v>#REF!</v>
      </c>
      <c r="K6" s="107" t="e">
        <f>+#REF!</f>
        <v>#REF!</v>
      </c>
      <c r="L6" s="107" t="e">
        <f>+#REF!</f>
        <v>#REF!</v>
      </c>
    </row>
    <row r="7" spans="1:12" ht="25.5">
      <c r="A7" s="74" t="s">
        <v>154</v>
      </c>
      <c r="B7" s="123">
        <f>+B6+1</f>
        <v>2</v>
      </c>
      <c r="C7" s="102" t="s">
        <v>120</v>
      </c>
      <c r="D7" s="107" t="e">
        <f>+#REF!</f>
        <v>#REF!</v>
      </c>
      <c r="E7" s="107" t="e">
        <f>+#REF!</f>
        <v>#REF!</v>
      </c>
      <c r="F7" s="107" t="e">
        <f>+#REF!</f>
        <v>#REF!</v>
      </c>
      <c r="G7" s="107" t="e">
        <f>+#REF!</f>
        <v>#REF!</v>
      </c>
      <c r="H7" s="107" t="e">
        <f>+#REF!</f>
        <v>#REF!</v>
      </c>
      <c r="I7" s="107" t="e">
        <f>+#REF!</f>
        <v>#REF!</v>
      </c>
      <c r="J7" s="107" t="e">
        <f>+#REF!</f>
        <v>#REF!</v>
      </c>
      <c r="K7" s="107" t="e">
        <f>+#REF!</f>
        <v>#REF!</v>
      </c>
      <c r="L7" s="107" t="e">
        <f>+#REF!</f>
        <v>#REF!</v>
      </c>
    </row>
    <row r="8" spans="1:12">
      <c r="A8" s="74" t="s">
        <v>155</v>
      </c>
      <c r="B8" s="123">
        <f t="shared" ref="B8:B18" si="0">+B7+1</f>
        <v>3</v>
      </c>
      <c r="C8" s="102" t="s">
        <v>118</v>
      </c>
      <c r="D8" s="107" t="e">
        <f>+#REF!</f>
        <v>#REF!</v>
      </c>
      <c r="E8" s="107" t="e">
        <f>+#REF!</f>
        <v>#REF!</v>
      </c>
      <c r="F8" s="107" t="e">
        <f>+#REF!</f>
        <v>#REF!</v>
      </c>
      <c r="G8" s="107" t="e">
        <f>+#REF!</f>
        <v>#REF!</v>
      </c>
      <c r="H8" s="107" t="e">
        <f>+#REF!</f>
        <v>#REF!</v>
      </c>
      <c r="I8" s="107" t="e">
        <f>+#REF!</f>
        <v>#REF!</v>
      </c>
      <c r="J8" s="107" t="e">
        <f>+#REF!</f>
        <v>#REF!</v>
      </c>
      <c r="K8" s="107" t="e">
        <f>+#REF!</f>
        <v>#REF!</v>
      </c>
      <c r="L8" s="107" t="e">
        <f>+#REF!</f>
        <v>#REF!</v>
      </c>
    </row>
    <row r="9" spans="1:12">
      <c r="A9" s="74" t="s">
        <v>156</v>
      </c>
      <c r="B9" s="123">
        <f t="shared" si="0"/>
        <v>4</v>
      </c>
      <c r="C9" s="102" t="s">
        <v>119</v>
      </c>
      <c r="D9" s="107" t="e">
        <f>+#REF!</f>
        <v>#REF!</v>
      </c>
      <c r="E9" s="107" t="e">
        <f>+#REF!</f>
        <v>#REF!</v>
      </c>
      <c r="F9" s="107" t="e">
        <f>+#REF!</f>
        <v>#REF!</v>
      </c>
      <c r="G9" s="107" t="e">
        <f>+#REF!</f>
        <v>#REF!</v>
      </c>
      <c r="H9" s="107" t="e">
        <f>+#REF!</f>
        <v>#REF!</v>
      </c>
      <c r="I9" s="107" t="e">
        <f>+#REF!</f>
        <v>#REF!</v>
      </c>
      <c r="J9" s="107" t="e">
        <f>+#REF!</f>
        <v>#REF!</v>
      </c>
      <c r="K9" s="107" t="e">
        <f>+#REF!</f>
        <v>#REF!</v>
      </c>
      <c r="L9" s="107" t="e">
        <f>+#REF!</f>
        <v>#REF!</v>
      </c>
    </row>
    <row r="10" spans="1:12" ht="25.5">
      <c r="A10" s="75" t="s">
        <v>157</v>
      </c>
      <c r="B10" s="123">
        <f t="shared" si="0"/>
        <v>5</v>
      </c>
      <c r="C10" s="102" t="s">
        <v>122</v>
      </c>
      <c r="D10" s="107" t="e">
        <f>+#REF!</f>
        <v>#REF!</v>
      </c>
      <c r="E10" s="107" t="e">
        <f>+#REF!</f>
        <v>#REF!</v>
      </c>
      <c r="F10" s="107" t="e">
        <f>+#REF!</f>
        <v>#REF!</v>
      </c>
      <c r="G10" s="107" t="e">
        <f>+#REF!</f>
        <v>#REF!</v>
      </c>
      <c r="H10" s="107" t="e">
        <f>+#REF!</f>
        <v>#REF!</v>
      </c>
      <c r="I10" s="107" t="e">
        <f>+#REF!</f>
        <v>#REF!</v>
      </c>
      <c r="J10" s="107" t="e">
        <f>+#REF!</f>
        <v>#REF!</v>
      </c>
      <c r="K10" s="107" t="e">
        <f>+#REF!</f>
        <v>#REF!</v>
      </c>
      <c r="L10" s="107" t="e">
        <f>+#REF!</f>
        <v>#REF!</v>
      </c>
    </row>
    <row r="11" spans="1:12" ht="25.5">
      <c r="A11" s="75" t="s">
        <v>158</v>
      </c>
      <c r="B11" s="123">
        <f t="shared" si="0"/>
        <v>6</v>
      </c>
      <c r="C11" s="102" t="s">
        <v>159</v>
      </c>
      <c r="D11" s="107" t="e">
        <f>+#REF!-'ce art. 44'!D8-'ce art. 44'!D9+#REF!+#REF!</f>
        <v>#REF!</v>
      </c>
      <c r="E11" s="107" t="e">
        <f>+#REF!-'ce art. 44'!E8-'ce art. 44'!E9+#REF!+#REF!</f>
        <v>#REF!</v>
      </c>
      <c r="F11" s="107" t="e">
        <f>+#REF!-'ce art. 44'!F8-'ce art. 44'!F9+#REF!+#REF!</f>
        <v>#REF!</v>
      </c>
      <c r="G11" s="107" t="e">
        <f>+#REF!-'ce art. 44'!G8-'ce art. 44'!G9+#REF!+#REF!</f>
        <v>#REF!</v>
      </c>
      <c r="H11" s="107" t="e">
        <f>+#REF!-'ce art. 44'!H8-'ce art. 44'!H9+#REF!+#REF!</f>
        <v>#REF!</v>
      </c>
      <c r="I11" s="107" t="e">
        <f>+#REF!-'ce art. 44'!I8-'ce art. 44'!I9+#REF!+#REF!</f>
        <v>#REF!</v>
      </c>
      <c r="J11" s="107" t="e">
        <f>+#REF!-'ce art. 44'!J8-'ce art. 44'!J9+#REF!+#REF!</f>
        <v>#REF!</v>
      </c>
      <c r="K11" s="107" t="e">
        <f>+#REF!-'ce art. 44'!K8-'ce art. 44'!K9+#REF!+#REF!</f>
        <v>#REF!</v>
      </c>
      <c r="L11" s="107" t="e">
        <f>+#REF!-'ce art. 44'!L8-'ce art. 44'!L9+#REF!+#REF!</f>
        <v>#REF!</v>
      </c>
    </row>
    <row r="12" spans="1:12">
      <c r="A12" s="75" t="s">
        <v>160</v>
      </c>
      <c r="B12" s="123">
        <f t="shared" si="0"/>
        <v>7</v>
      </c>
      <c r="C12" s="102" t="s">
        <v>125</v>
      </c>
      <c r="D12" s="107" t="e">
        <f>+#REF!</f>
        <v>#REF!</v>
      </c>
      <c r="E12" s="107" t="e">
        <f>+#REF!</f>
        <v>#REF!</v>
      </c>
      <c r="F12" s="107" t="e">
        <f>+#REF!</f>
        <v>#REF!</v>
      </c>
      <c r="G12" s="107" t="e">
        <f>+#REF!</f>
        <v>#REF!</v>
      </c>
      <c r="H12" s="107" t="e">
        <f>+#REF!</f>
        <v>#REF!</v>
      </c>
      <c r="I12" s="107" t="e">
        <f>+#REF!</f>
        <v>#REF!</v>
      </c>
      <c r="J12" s="107" t="e">
        <f>+#REF!</f>
        <v>#REF!</v>
      </c>
      <c r="K12" s="107" t="e">
        <f>+#REF!</f>
        <v>#REF!</v>
      </c>
      <c r="L12" s="107" t="e">
        <f>+#REF!</f>
        <v>#REF!</v>
      </c>
    </row>
    <row r="13" spans="1:12">
      <c r="A13" s="75" t="s">
        <v>161</v>
      </c>
      <c r="B13" s="123">
        <f t="shared" si="0"/>
        <v>8</v>
      </c>
      <c r="C13" s="103" t="s">
        <v>124</v>
      </c>
      <c r="D13" s="107" t="e">
        <f>+#REF!</f>
        <v>#REF!</v>
      </c>
      <c r="E13" s="107" t="e">
        <f>+#REF!</f>
        <v>#REF!</v>
      </c>
      <c r="F13" s="107" t="e">
        <f>+#REF!</f>
        <v>#REF!</v>
      </c>
      <c r="G13" s="107" t="e">
        <f>+#REF!</f>
        <v>#REF!</v>
      </c>
      <c r="H13" s="107" t="e">
        <f>+#REF!</f>
        <v>#REF!</v>
      </c>
      <c r="I13" s="107" t="e">
        <f>+#REF!</f>
        <v>#REF!</v>
      </c>
      <c r="J13" s="107" t="e">
        <f>+#REF!</f>
        <v>#REF!</v>
      </c>
      <c r="K13" s="107" t="e">
        <f>+#REF!</f>
        <v>#REF!</v>
      </c>
      <c r="L13" s="107" t="e">
        <f>+#REF!</f>
        <v>#REF!</v>
      </c>
    </row>
    <row r="14" spans="1:12" ht="66.599999999999994" customHeight="1">
      <c r="A14" s="75" t="s">
        <v>162</v>
      </c>
      <c r="B14" s="123">
        <f t="shared" si="0"/>
        <v>9</v>
      </c>
      <c r="C14" s="104" t="s">
        <v>163</v>
      </c>
      <c r="D14" s="107" t="e">
        <f>#REF!+#REF!+#REF!+#REF!+#REF!+#REF!+#REF!+#REF!+#REF!+#REF!+#REF!+#REF!+#REF!+#REF!+#REF!</f>
        <v>#REF!</v>
      </c>
      <c r="E14" s="107" t="e">
        <f>#REF!+#REF!+#REF!+#REF!+#REF!+#REF!+#REF!+#REF!+#REF!+#REF!+#REF!+#REF!+#REF!+#REF!+#REF!</f>
        <v>#REF!</v>
      </c>
      <c r="F14" s="107" t="e">
        <f>#REF!+#REF!+#REF!+#REF!+#REF!+#REF!+#REF!+#REF!+#REF!+#REF!+#REF!+#REF!+#REF!+#REF!+#REF!</f>
        <v>#REF!</v>
      </c>
      <c r="G14" s="107" t="e">
        <f>#REF!+#REF!+#REF!+#REF!+#REF!+#REF!+#REF!+#REF!+#REF!+#REF!+#REF!+#REF!+#REF!+#REF!+#REF!</f>
        <v>#REF!</v>
      </c>
      <c r="H14" s="107" t="e">
        <f>#REF!+#REF!+#REF!+#REF!+#REF!+#REF!+#REF!+#REF!+#REF!+#REF!+#REF!+#REF!+#REF!+#REF!+#REF!</f>
        <v>#REF!</v>
      </c>
      <c r="I14" s="107" t="e">
        <f>#REF!+#REF!+#REF!+#REF!+#REF!+#REF!+#REF!+#REF!+#REF!+#REF!+#REF!+#REF!+#REF!+#REF!+#REF!</f>
        <v>#REF!</v>
      </c>
      <c r="J14" s="107" t="e">
        <f>#REF!+#REF!+#REF!+#REF!+#REF!+#REF!+#REF!+#REF!+#REF!+#REF!+#REF!+#REF!+#REF!+#REF!+#REF!</f>
        <v>#REF!</v>
      </c>
      <c r="K14" s="107" t="e">
        <f>#REF!+#REF!+#REF!+#REF!+#REF!+#REF!+#REF!+#REF!+#REF!+#REF!+#REF!+#REF!+#REF!+#REF!+#REF!</f>
        <v>#REF!</v>
      </c>
      <c r="L14" s="107" t="e">
        <f>#REF!+#REF!+#REF!+#REF!+#REF!+#REF!+#REF!+#REF!+#REF!+#REF!+#REF!+#REF!+#REF!+#REF!+#REF!</f>
        <v>#REF!</v>
      </c>
    </row>
    <row r="15" spans="1:12" ht="25.5">
      <c r="A15" s="76" t="s">
        <v>164</v>
      </c>
      <c r="B15" s="123">
        <f t="shared" si="0"/>
        <v>10</v>
      </c>
      <c r="C15" s="102" t="s">
        <v>121</v>
      </c>
      <c r="D15" s="107" t="e">
        <f>+#REF!</f>
        <v>#REF!</v>
      </c>
      <c r="E15" s="107" t="e">
        <f>+#REF!</f>
        <v>#REF!</v>
      </c>
      <c r="F15" s="107" t="e">
        <f>+#REF!</f>
        <v>#REF!</v>
      </c>
      <c r="G15" s="107" t="e">
        <f>+#REF!</f>
        <v>#REF!</v>
      </c>
      <c r="H15" s="107" t="e">
        <f>+#REF!</f>
        <v>#REF!</v>
      </c>
      <c r="I15" s="107" t="e">
        <f>+#REF!</f>
        <v>#REF!</v>
      </c>
      <c r="J15" s="107" t="e">
        <f>+#REF!</f>
        <v>#REF!</v>
      </c>
      <c r="K15" s="107" t="e">
        <f>+#REF!</f>
        <v>#REF!</v>
      </c>
      <c r="L15" s="107" t="e">
        <f>+#REF!</f>
        <v>#REF!</v>
      </c>
    </row>
    <row r="16" spans="1:12">
      <c r="A16" s="75" t="s">
        <v>165</v>
      </c>
      <c r="B16" s="123">
        <f t="shared" si="0"/>
        <v>11</v>
      </c>
      <c r="C16" s="102" t="s">
        <v>166</v>
      </c>
      <c r="D16" s="107" t="e">
        <f>+#REF!+#REF!</f>
        <v>#REF!</v>
      </c>
      <c r="E16" s="107" t="e">
        <f>+#REF!+#REF!</f>
        <v>#REF!</v>
      </c>
      <c r="F16" s="107" t="e">
        <f>+#REF!+#REF!</f>
        <v>#REF!</v>
      </c>
      <c r="G16" s="107" t="e">
        <f>+#REF!+#REF!</f>
        <v>#REF!</v>
      </c>
      <c r="H16" s="107" t="e">
        <f>+#REF!+#REF!</f>
        <v>#REF!</v>
      </c>
      <c r="I16" s="107" t="e">
        <f>+#REF!+#REF!</f>
        <v>#REF!</v>
      </c>
      <c r="J16" s="107" t="e">
        <f>+#REF!+#REF!</f>
        <v>#REF!</v>
      </c>
      <c r="K16" s="107" t="e">
        <f>+#REF!+#REF!</f>
        <v>#REF!</v>
      </c>
      <c r="L16" s="107" t="e">
        <f>+#REF!+#REF!</f>
        <v>#REF!</v>
      </c>
    </row>
    <row r="17" spans="1:12">
      <c r="A17" s="77" t="s">
        <v>167</v>
      </c>
      <c r="B17" s="123">
        <f>+B16+1</f>
        <v>12</v>
      </c>
      <c r="C17" s="104" t="s">
        <v>123</v>
      </c>
      <c r="D17" s="107" t="e">
        <f>+#REF!</f>
        <v>#REF!</v>
      </c>
      <c r="E17" s="107" t="e">
        <f>+#REF!</f>
        <v>#REF!</v>
      </c>
      <c r="F17" s="107" t="e">
        <f>+#REF!</f>
        <v>#REF!</v>
      </c>
      <c r="G17" s="107" t="e">
        <f>+#REF!</f>
        <v>#REF!</v>
      </c>
      <c r="H17" s="107" t="e">
        <f>+#REF!</f>
        <v>#REF!</v>
      </c>
      <c r="I17" s="107" t="e">
        <f>+#REF!</f>
        <v>#REF!</v>
      </c>
      <c r="J17" s="107" t="e">
        <f>+#REF!</f>
        <v>#REF!</v>
      </c>
      <c r="K17" s="107" t="e">
        <f>+#REF!</f>
        <v>#REF!</v>
      </c>
      <c r="L17" s="107" t="e">
        <f>+#REF!</f>
        <v>#REF!</v>
      </c>
    </row>
    <row r="18" spans="1:12" ht="65.650000000000006" customHeight="1">
      <c r="A18" s="78" t="s">
        <v>168</v>
      </c>
      <c r="B18" s="124">
        <f t="shared" si="0"/>
        <v>13</v>
      </c>
      <c r="C18" s="105" t="s">
        <v>169</v>
      </c>
      <c r="D18" s="107" t="e">
        <f>+#REF!+#REF!+#REF!+#REF!+#REF!+#REF!+#REF!+#REF!+#REF!+#REF!+#REF!+#REF!+#REF!+#REF!</f>
        <v>#REF!</v>
      </c>
      <c r="E18" s="107" t="e">
        <f>+#REF!+#REF!+#REF!+#REF!+#REF!+#REF!+#REF!+#REF!+#REF!+#REF!+#REF!+#REF!+#REF!+#REF!</f>
        <v>#REF!</v>
      </c>
      <c r="F18" s="107" t="e">
        <f>+#REF!+#REF!+#REF!+#REF!+#REF!+#REF!+#REF!+#REF!+#REF!+#REF!+#REF!+#REF!+#REF!+#REF!</f>
        <v>#REF!</v>
      </c>
      <c r="G18" s="107" t="e">
        <f>+#REF!+#REF!+#REF!+#REF!+#REF!+#REF!+#REF!+#REF!+#REF!+#REF!+#REF!+#REF!+#REF!+#REF!</f>
        <v>#REF!</v>
      </c>
      <c r="H18" s="107" t="e">
        <f>+#REF!+#REF!+#REF!+#REF!+#REF!+#REF!+#REF!+#REF!+#REF!+#REF!+#REF!+#REF!+#REF!+#REF!</f>
        <v>#REF!</v>
      </c>
      <c r="I18" s="107" t="e">
        <f>+#REF!+#REF!+#REF!+#REF!+#REF!+#REF!+#REF!+#REF!+#REF!+#REF!+#REF!+#REF!+#REF!+#REF!</f>
        <v>#REF!</v>
      </c>
      <c r="J18" s="107" t="e">
        <f>+#REF!+#REF!+#REF!+#REF!+#REF!+#REF!+#REF!+#REF!+#REF!+#REF!+#REF!+#REF!+#REF!+#REF!</f>
        <v>#REF!</v>
      </c>
      <c r="K18" s="107" t="e">
        <f>+#REF!+#REF!+#REF!+#REF!+#REF!+#REF!+#REF!+#REF!+#REF!+#REF!+#REF!+#REF!+#REF!+#REF!</f>
        <v>#REF!</v>
      </c>
      <c r="L18" s="107" t="e">
        <f>+#REF!+#REF!+#REF!+#REF!+#REF!+#REF!+#REF!+#REF!+#REF!+#REF!+#REF!+#REF!+#REF!+#REF!</f>
        <v>#REF!</v>
      </c>
    </row>
    <row r="19" spans="1:12" ht="34.5" thickBot="1">
      <c r="A19" s="79" t="s">
        <v>170</v>
      </c>
      <c r="B19" s="125" t="s">
        <v>171</v>
      </c>
      <c r="C19" s="106"/>
      <c r="D19" s="107" t="e">
        <f>D6+D7+D8+D9+D10+D11+D12+D13+D14+D15+D16+D17+D18</f>
        <v>#REF!</v>
      </c>
      <c r="E19" s="107" t="e">
        <f t="shared" ref="E19:L19" si="1">E6+E7+E8+E9+E10+E11+E12+E13+E14+E15+E16+E17+E18</f>
        <v>#REF!</v>
      </c>
      <c r="F19" s="107" t="e">
        <f t="shared" si="1"/>
        <v>#REF!</v>
      </c>
      <c r="G19" s="107" t="e">
        <f t="shared" si="1"/>
        <v>#REF!</v>
      </c>
      <c r="H19" s="107" t="e">
        <f t="shared" si="1"/>
        <v>#REF!</v>
      </c>
      <c r="I19" s="107" t="e">
        <f t="shared" si="1"/>
        <v>#REF!</v>
      </c>
      <c r="J19" s="107" t="e">
        <f t="shared" si="1"/>
        <v>#REF!</v>
      </c>
      <c r="K19" s="107" t="e">
        <f t="shared" si="1"/>
        <v>#REF!</v>
      </c>
      <c r="L19" s="107" t="e">
        <f t="shared" si="1"/>
        <v>#REF!</v>
      </c>
    </row>
    <row r="20" spans="1:12" ht="13.5" thickTop="1">
      <c r="A20" s="80"/>
      <c r="B20" s="126"/>
      <c r="C20" s="81"/>
    </row>
    <row r="21" spans="1:12" ht="13.5" thickBot="1">
      <c r="A21" s="82"/>
      <c r="B21" s="127"/>
      <c r="C21" s="83"/>
    </row>
    <row r="22" spans="1:12" ht="23.65" customHeight="1" thickTop="1">
      <c r="A22" s="431" t="s">
        <v>172</v>
      </c>
      <c r="B22" s="119"/>
      <c r="C22" s="437" t="s">
        <v>149</v>
      </c>
      <c r="D22" s="430" t="s">
        <v>143</v>
      </c>
      <c r="E22" s="430" t="s">
        <v>144</v>
      </c>
      <c r="F22" s="433" t="s">
        <v>145</v>
      </c>
      <c r="G22" s="433"/>
      <c r="H22" s="441" t="s">
        <v>140</v>
      </c>
      <c r="I22" s="430" t="s">
        <v>141</v>
      </c>
      <c r="J22" s="430" t="s">
        <v>142</v>
      </c>
      <c r="K22" s="430" t="s">
        <v>138</v>
      </c>
      <c r="L22" s="430" t="s">
        <v>139</v>
      </c>
    </row>
    <row r="23" spans="1:12" ht="28.9" customHeight="1">
      <c r="A23" s="432"/>
      <c r="B23" s="120"/>
      <c r="C23" s="438"/>
      <c r="D23" s="430"/>
      <c r="E23" s="430"/>
      <c r="F23" s="430" t="s">
        <v>146</v>
      </c>
      <c r="G23" s="430" t="s">
        <v>147</v>
      </c>
      <c r="H23" s="441"/>
      <c r="I23" s="430"/>
      <c r="J23" s="430"/>
      <c r="K23" s="430"/>
      <c r="L23" s="430"/>
    </row>
    <row r="24" spans="1:12" ht="28.15" customHeight="1">
      <c r="A24" s="72" t="s">
        <v>150</v>
      </c>
      <c r="B24" s="128"/>
      <c r="C24" s="439"/>
      <c r="D24" s="430"/>
      <c r="E24" s="430"/>
      <c r="F24" s="430"/>
      <c r="G24" s="430"/>
      <c r="H24" s="441"/>
      <c r="I24" s="430"/>
      <c r="J24" s="430"/>
      <c r="K24" s="430"/>
      <c r="L24" s="430"/>
    </row>
    <row r="25" spans="1:12" ht="22.5">
      <c r="A25" s="84" t="s">
        <v>173</v>
      </c>
      <c r="B25" s="129" t="s">
        <v>174</v>
      </c>
      <c r="C25" s="108"/>
      <c r="D25" s="107" t="e">
        <f>+D26+D27+D28+D29+D30</f>
        <v>#REF!</v>
      </c>
      <c r="E25" s="107" t="e">
        <f t="shared" ref="E25:L25" si="2">+E26+E27+E28+E29+E30</f>
        <v>#REF!</v>
      </c>
      <c r="F25" s="107" t="e">
        <f t="shared" si="2"/>
        <v>#REF!</v>
      </c>
      <c r="G25" s="107" t="e">
        <f t="shared" si="2"/>
        <v>#REF!</v>
      </c>
      <c r="H25" s="107" t="e">
        <f t="shared" si="2"/>
        <v>#REF!</v>
      </c>
      <c r="I25" s="107" t="e">
        <f t="shared" si="2"/>
        <v>#REF!</v>
      </c>
      <c r="J25" s="107" t="e">
        <f t="shared" si="2"/>
        <v>#REF!</v>
      </c>
      <c r="K25" s="107" t="e">
        <f t="shared" si="2"/>
        <v>#REF!</v>
      </c>
      <c r="L25" s="107" t="e">
        <f t="shared" si="2"/>
        <v>#REF!</v>
      </c>
    </row>
    <row r="26" spans="1:12">
      <c r="A26" s="85" t="s">
        <v>175</v>
      </c>
      <c r="B26" s="86" t="s">
        <v>176</v>
      </c>
      <c r="C26" s="109" t="s">
        <v>128</v>
      </c>
      <c r="D26" s="107" t="e">
        <f>+#REF!</f>
        <v>#REF!</v>
      </c>
      <c r="E26" s="107" t="e">
        <f>+#REF!</f>
        <v>#REF!</v>
      </c>
      <c r="F26" s="107" t="e">
        <f>+#REF!</f>
        <v>#REF!</v>
      </c>
      <c r="G26" s="107" t="e">
        <f>+#REF!</f>
        <v>#REF!</v>
      </c>
      <c r="H26" s="107" t="e">
        <f>+#REF!</f>
        <v>#REF!</v>
      </c>
      <c r="I26" s="107" t="e">
        <f>+#REF!</f>
        <v>#REF!</v>
      </c>
      <c r="J26" s="107" t="e">
        <f>+#REF!</f>
        <v>#REF!</v>
      </c>
      <c r="K26" s="107" t="e">
        <f>+#REF!</f>
        <v>#REF!</v>
      </c>
      <c r="L26" s="107" t="e">
        <f>+#REF!</f>
        <v>#REF!</v>
      </c>
    </row>
    <row r="27" spans="1:12">
      <c r="A27" s="85" t="s">
        <v>177</v>
      </c>
      <c r="B27" s="86" t="s">
        <v>178</v>
      </c>
      <c r="C27" s="109" t="s">
        <v>129</v>
      </c>
      <c r="D27" s="107" t="e">
        <f>+#REF!</f>
        <v>#REF!</v>
      </c>
      <c r="E27" s="107" t="e">
        <f>+#REF!</f>
        <v>#REF!</v>
      </c>
      <c r="F27" s="107" t="e">
        <f>+#REF!</f>
        <v>#REF!</v>
      </c>
      <c r="G27" s="107" t="e">
        <f>+#REF!</f>
        <v>#REF!</v>
      </c>
      <c r="H27" s="107" t="e">
        <f>+#REF!</f>
        <v>#REF!</v>
      </c>
      <c r="I27" s="107" t="e">
        <f>+#REF!</f>
        <v>#REF!</v>
      </c>
      <c r="J27" s="107" t="e">
        <f>+#REF!</f>
        <v>#REF!</v>
      </c>
      <c r="K27" s="107" t="e">
        <f>+#REF!</f>
        <v>#REF!</v>
      </c>
      <c r="L27" s="107" t="e">
        <f>+#REF!</f>
        <v>#REF!</v>
      </c>
    </row>
    <row r="28" spans="1:12">
      <c r="A28" s="85" t="s">
        <v>179</v>
      </c>
      <c r="B28" s="86" t="s">
        <v>180</v>
      </c>
      <c r="C28" s="109" t="s">
        <v>130</v>
      </c>
      <c r="D28" s="107" t="e">
        <f>+#REF!</f>
        <v>#REF!</v>
      </c>
      <c r="E28" s="107" t="e">
        <f>+#REF!</f>
        <v>#REF!</v>
      </c>
      <c r="F28" s="107" t="e">
        <f>+#REF!</f>
        <v>#REF!</v>
      </c>
      <c r="G28" s="107" t="e">
        <f>+#REF!</f>
        <v>#REF!</v>
      </c>
      <c r="H28" s="107" t="e">
        <f>+#REF!</f>
        <v>#REF!</v>
      </c>
      <c r="I28" s="107" t="e">
        <f>+#REF!</f>
        <v>#REF!</v>
      </c>
      <c r="J28" s="107" t="e">
        <f>+#REF!</f>
        <v>#REF!</v>
      </c>
      <c r="K28" s="107" t="e">
        <f>+#REF!</f>
        <v>#REF!</v>
      </c>
      <c r="L28" s="107" t="e">
        <f>+#REF!</f>
        <v>#REF!</v>
      </c>
    </row>
    <row r="29" spans="1:12">
      <c r="A29" s="85" t="s">
        <v>181</v>
      </c>
      <c r="B29" s="86" t="s">
        <v>182</v>
      </c>
      <c r="C29" s="109" t="s">
        <v>131</v>
      </c>
      <c r="D29" s="107" t="e">
        <f>+#REF!</f>
        <v>#REF!</v>
      </c>
      <c r="E29" s="107" t="e">
        <f>+#REF!</f>
        <v>#REF!</v>
      </c>
      <c r="F29" s="107" t="e">
        <f>+#REF!</f>
        <v>#REF!</v>
      </c>
      <c r="G29" s="107" t="e">
        <f>+#REF!</f>
        <v>#REF!</v>
      </c>
      <c r="H29" s="107" t="e">
        <f>+#REF!</f>
        <v>#REF!</v>
      </c>
      <c r="I29" s="107" t="e">
        <f>+#REF!</f>
        <v>#REF!</v>
      </c>
      <c r="J29" s="107" t="e">
        <f>+#REF!</f>
        <v>#REF!</v>
      </c>
      <c r="K29" s="107" t="e">
        <f>+#REF!</f>
        <v>#REF!</v>
      </c>
      <c r="L29" s="107" t="e">
        <f>+#REF!</f>
        <v>#REF!</v>
      </c>
    </row>
    <row r="30" spans="1:12">
      <c r="A30" s="87" t="s">
        <v>183</v>
      </c>
      <c r="B30" s="86" t="s">
        <v>184</v>
      </c>
      <c r="C30" s="109" t="s">
        <v>185</v>
      </c>
      <c r="D30" s="107" t="e">
        <f>+#REF!+#REF!</f>
        <v>#REF!</v>
      </c>
      <c r="E30" s="107" t="e">
        <f>+#REF!+#REF!</f>
        <v>#REF!</v>
      </c>
      <c r="F30" s="107" t="e">
        <f>+#REF!+#REF!</f>
        <v>#REF!</v>
      </c>
      <c r="G30" s="107" t="e">
        <f>+#REF!+#REF!</f>
        <v>#REF!</v>
      </c>
      <c r="H30" s="107" t="e">
        <f>+#REF!+#REF!</f>
        <v>#REF!</v>
      </c>
      <c r="I30" s="107" t="e">
        <f>+#REF!+#REF!</f>
        <v>#REF!</v>
      </c>
      <c r="J30" s="107" t="e">
        <f>+#REF!+#REF!</f>
        <v>#REF!</v>
      </c>
      <c r="K30" s="107" t="e">
        <f>+#REF!+#REF!</f>
        <v>#REF!</v>
      </c>
      <c r="L30" s="107" t="e">
        <f>+#REF!+#REF!</f>
        <v>#REF!</v>
      </c>
    </row>
    <row r="31" spans="1:12">
      <c r="A31" s="88" t="s">
        <v>186</v>
      </c>
      <c r="B31" s="130">
        <v>16</v>
      </c>
      <c r="C31" s="110" t="s">
        <v>133</v>
      </c>
      <c r="D31" s="107" t="e">
        <f>+#REF!</f>
        <v>#REF!</v>
      </c>
      <c r="E31" s="107" t="e">
        <f>+#REF!</f>
        <v>#REF!</v>
      </c>
      <c r="F31" s="107" t="e">
        <f>+#REF!</f>
        <v>#REF!</v>
      </c>
      <c r="G31" s="107" t="e">
        <f>+#REF!</f>
        <v>#REF!</v>
      </c>
      <c r="H31" s="107" t="e">
        <f>+#REF!</f>
        <v>#REF!</v>
      </c>
      <c r="I31" s="107" t="e">
        <f>+#REF!</f>
        <v>#REF!</v>
      </c>
      <c r="J31" s="107" t="e">
        <f>+#REF!</f>
        <v>#REF!</v>
      </c>
      <c r="K31" s="107" t="e">
        <f>+#REF!</f>
        <v>#REF!</v>
      </c>
      <c r="L31" s="107" t="e">
        <f>+#REF!</f>
        <v>#REF!</v>
      </c>
    </row>
    <row r="32" spans="1:12">
      <c r="A32" s="88" t="s">
        <v>187</v>
      </c>
      <c r="B32" s="130" t="s">
        <v>188</v>
      </c>
      <c r="C32" s="111"/>
      <c r="D32" s="107" t="e">
        <f>+D33+D34</f>
        <v>#REF!</v>
      </c>
      <c r="E32" s="107" t="e">
        <f t="shared" ref="E32:L32" si="3">+E33+E34</f>
        <v>#REF!</v>
      </c>
      <c r="F32" s="107" t="e">
        <f t="shared" si="3"/>
        <v>#REF!</v>
      </c>
      <c r="G32" s="107" t="e">
        <f t="shared" si="3"/>
        <v>#REF!</v>
      </c>
      <c r="H32" s="107" t="e">
        <f t="shared" si="3"/>
        <v>#REF!</v>
      </c>
      <c r="I32" s="107" t="e">
        <f t="shared" si="3"/>
        <v>#REF!</v>
      </c>
      <c r="J32" s="107" t="e">
        <f t="shared" si="3"/>
        <v>#REF!</v>
      </c>
      <c r="K32" s="107" t="e">
        <f t="shared" si="3"/>
        <v>#REF!</v>
      </c>
      <c r="L32" s="107" t="e">
        <f t="shared" si="3"/>
        <v>#REF!</v>
      </c>
    </row>
    <row r="33" spans="1:12" ht="30" customHeight="1">
      <c r="A33" s="89" t="s">
        <v>189</v>
      </c>
      <c r="B33" s="90" t="s">
        <v>190</v>
      </c>
      <c r="C33" s="109" t="s">
        <v>191</v>
      </c>
      <c r="D33" s="107" t="e">
        <f>+#REF!-#REF!-#REF!-#REF!-#REF!</f>
        <v>#REF!</v>
      </c>
      <c r="E33" s="107" t="e">
        <f>+#REF!-#REF!-#REF!-#REF!-#REF!</f>
        <v>#REF!</v>
      </c>
      <c r="F33" s="107" t="e">
        <f>+#REF!-#REF!-#REF!-#REF!-#REF!</f>
        <v>#REF!</v>
      </c>
      <c r="G33" s="107" t="e">
        <f>+#REF!-#REF!-#REF!-#REF!-#REF!</f>
        <v>#REF!</v>
      </c>
      <c r="H33" s="107" t="e">
        <f>+#REF!-#REF!-#REF!-#REF!-#REF!</f>
        <v>#REF!</v>
      </c>
      <c r="I33" s="107" t="e">
        <f>+#REF!-#REF!-#REF!-#REF!-#REF!</f>
        <v>#REF!</v>
      </c>
      <c r="J33" s="107" t="e">
        <f>+#REF!-#REF!-#REF!-#REF!-#REF!</f>
        <v>#REF!</v>
      </c>
      <c r="K33" s="107" t="e">
        <f>+#REF!-#REF!-#REF!-#REF!-#REF!</f>
        <v>#REF!</v>
      </c>
      <c r="L33" s="107" t="e">
        <f>+#REF!-#REF!-#REF!-#REF!-#REF!</f>
        <v>#REF!</v>
      </c>
    </row>
    <row r="34" spans="1:12">
      <c r="A34" s="89" t="s">
        <v>192</v>
      </c>
      <c r="B34" s="90" t="s">
        <v>193</v>
      </c>
      <c r="C34" s="110" t="s">
        <v>126</v>
      </c>
      <c r="D34" s="107" t="e">
        <f>+#REF!</f>
        <v>#REF!</v>
      </c>
      <c r="E34" s="107" t="e">
        <f>+#REF!</f>
        <v>#REF!</v>
      </c>
      <c r="F34" s="107" t="e">
        <f>+#REF!</f>
        <v>#REF!</v>
      </c>
      <c r="G34" s="107" t="e">
        <f>+#REF!</f>
        <v>#REF!</v>
      </c>
      <c r="H34" s="107" t="e">
        <f>+#REF!</f>
        <v>#REF!</v>
      </c>
      <c r="I34" s="107" t="e">
        <f>+#REF!</f>
        <v>#REF!</v>
      </c>
      <c r="J34" s="107" t="e">
        <f>+#REF!</f>
        <v>#REF!</v>
      </c>
      <c r="K34" s="107" t="e">
        <f>+#REF!</f>
        <v>#REF!</v>
      </c>
      <c r="L34" s="107" t="e">
        <f>+#REF!</f>
        <v>#REF!</v>
      </c>
    </row>
    <row r="35" spans="1:12">
      <c r="A35" s="88" t="s">
        <v>194</v>
      </c>
      <c r="B35" s="130" t="s">
        <v>195</v>
      </c>
      <c r="C35" s="111"/>
      <c r="D35" s="107" t="e">
        <f>+D36+D37</f>
        <v>#REF!</v>
      </c>
      <c r="E35" s="107" t="e">
        <f t="shared" ref="E35:L35" si="4">+E36+E37</f>
        <v>#REF!</v>
      </c>
      <c r="F35" s="107" t="e">
        <f t="shared" si="4"/>
        <v>#REF!</v>
      </c>
      <c r="G35" s="107" t="e">
        <f t="shared" si="4"/>
        <v>#REF!</v>
      </c>
      <c r="H35" s="107" t="e">
        <f t="shared" si="4"/>
        <v>#REF!</v>
      </c>
      <c r="I35" s="107" t="e">
        <f t="shared" si="4"/>
        <v>#REF!</v>
      </c>
      <c r="J35" s="107" t="e">
        <f t="shared" si="4"/>
        <v>#REF!</v>
      </c>
      <c r="K35" s="107" t="e">
        <f t="shared" si="4"/>
        <v>#REF!</v>
      </c>
      <c r="L35" s="107" t="e">
        <f t="shared" si="4"/>
        <v>#REF!</v>
      </c>
    </row>
    <row r="36" spans="1:12">
      <c r="A36" s="89" t="s">
        <v>196</v>
      </c>
      <c r="B36" s="90" t="s">
        <v>197</v>
      </c>
      <c r="C36" s="110" t="s">
        <v>198</v>
      </c>
      <c r="D36" s="107" t="e">
        <f>+#REF!+#REF!-#REF!+#REF!</f>
        <v>#REF!</v>
      </c>
      <c r="E36" s="107" t="e">
        <f>+#REF!+#REF!-#REF!+#REF!</f>
        <v>#REF!</v>
      </c>
      <c r="F36" s="107" t="e">
        <f>+#REF!+#REF!-#REF!+#REF!</f>
        <v>#REF!</v>
      </c>
      <c r="G36" s="107" t="e">
        <f>+#REF!+#REF!-#REF!+#REF!</f>
        <v>#REF!</v>
      </c>
      <c r="H36" s="107" t="e">
        <f>+#REF!+#REF!-#REF!+#REF!</f>
        <v>#REF!</v>
      </c>
      <c r="I36" s="107" t="e">
        <f>+#REF!+#REF!-#REF!+#REF!</f>
        <v>#REF!</v>
      </c>
      <c r="J36" s="107" t="e">
        <f>+#REF!+#REF!-#REF!+#REF!</f>
        <v>#REF!</v>
      </c>
      <c r="K36" s="107" t="e">
        <f>+#REF!+#REF!-#REF!+#REF!</f>
        <v>#REF!</v>
      </c>
      <c r="L36" s="107" t="e">
        <f>+#REF!+#REF!-#REF!+#REF!</f>
        <v>#REF!</v>
      </c>
    </row>
    <row r="37" spans="1:12" ht="33.6" customHeight="1">
      <c r="A37" s="89" t="s">
        <v>199</v>
      </c>
      <c r="B37" s="90" t="s">
        <v>200</v>
      </c>
      <c r="C37" s="109" t="s">
        <v>201</v>
      </c>
      <c r="D37" s="107" t="e">
        <f>+#REF!+#REF!+#REF!+#REF!+#REF!-#REF!+#REF!</f>
        <v>#REF!</v>
      </c>
      <c r="E37" s="107" t="e">
        <f>+#REF!+#REF!+#REF!+#REF!+#REF!-#REF!+#REF!</f>
        <v>#REF!</v>
      </c>
      <c r="F37" s="107" t="e">
        <f>+#REF!+#REF!+#REF!+#REF!+#REF!-#REF!+#REF!</f>
        <v>#REF!</v>
      </c>
      <c r="G37" s="107" t="e">
        <f>+#REF!+#REF!+#REF!+#REF!+#REF!-#REF!+#REF!</f>
        <v>#REF!</v>
      </c>
      <c r="H37" s="107" t="e">
        <f>+#REF!+#REF!+#REF!+#REF!+#REF!-#REF!+#REF!</f>
        <v>#REF!</v>
      </c>
      <c r="I37" s="107" t="e">
        <f>+#REF!+#REF!+#REF!+#REF!+#REF!-#REF!+#REF!</f>
        <v>#REF!</v>
      </c>
      <c r="J37" s="107" t="e">
        <f>+#REF!+#REF!+#REF!+#REF!+#REF!-#REF!+#REF!</f>
        <v>#REF!</v>
      </c>
      <c r="K37" s="107" t="e">
        <f>+#REF!+#REF!+#REF!+#REF!+#REF!-#REF!+#REF!</f>
        <v>#REF!</v>
      </c>
      <c r="L37" s="107" t="e">
        <f>+#REF!+#REF!+#REF!+#REF!+#REF!-#REF!+#REF!</f>
        <v>#REF!</v>
      </c>
    </row>
    <row r="38" spans="1:12" ht="22.5">
      <c r="A38" s="91" t="s">
        <v>202</v>
      </c>
      <c r="B38" s="131" t="s">
        <v>203</v>
      </c>
      <c r="C38" s="111"/>
      <c r="D38" s="107" t="e">
        <f>+D39+D40+D41+D42+D43+D44+D45</f>
        <v>#REF!</v>
      </c>
      <c r="E38" s="107" t="e">
        <f t="shared" ref="E38:L38" si="5">+E39+E40+E41+E42+E43+E44+E45</f>
        <v>#REF!</v>
      </c>
      <c r="F38" s="107" t="e">
        <f t="shared" si="5"/>
        <v>#REF!</v>
      </c>
      <c r="G38" s="107" t="e">
        <f t="shared" si="5"/>
        <v>#REF!</v>
      </c>
      <c r="H38" s="107" t="e">
        <f t="shared" si="5"/>
        <v>#REF!</v>
      </c>
      <c r="I38" s="107" t="e">
        <f t="shared" si="5"/>
        <v>#REF!</v>
      </c>
      <c r="J38" s="107" t="e">
        <f t="shared" si="5"/>
        <v>#REF!</v>
      </c>
      <c r="K38" s="107" t="e">
        <f t="shared" si="5"/>
        <v>#REF!</v>
      </c>
      <c r="L38" s="107" t="e">
        <f t="shared" si="5"/>
        <v>#REF!</v>
      </c>
    </row>
    <row r="39" spans="1:12">
      <c r="A39" s="92" t="s">
        <v>204</v>
      </c>
      <c r="B39" s="90" t="s">
        <v>205</v>
      </c>
      <c r="C39" s="110" t="s">
        <v>127</v>
      </c>
      <c r="D39" s="107" t="e">
        <f>+#REF!</f>
        <v>#REF!</v>
      </c>
      <c r="E39" s="107" t="e">
        <f>+#REF!</f>
        <v>#REF!</v>
      </c>
      <c r="F39" s="107" t="e">
        <f>+#REF!</f>
        <v>#REF!</v>
      </c>
      <c r="G39" s="107" t="e">
        <f>+#REF!</f>
        <v>#REF!</v>
      </c>
      <c r="H39" s="107" t="e">
        <f>+#REF!</f>
        <v>#REF!</v>
      </c>
      <c r="I39" s="107" t="e">
        <f>+#REF!</f>
        <v>#REF!</v>
      </c>
      <c r="J39" s="107" t="e">
        <f>+#REF!</f>
        <v>#REF!</v>
      </c>
      <c r="K39" s="107" t="e">
        <f>+#REF!</f>
        <v>#REF!</v>
      </c>
      <c r="L39" s="107" t="e">
        <f>+#REF!</f>
        <v>#REF!</v>
      </c>
    </row>
    <row r="40" spans="1:12">
      <c r="A40" s="92" t="s">
        <v>206</v>
      </c>
      <c r="B40" s="90" t="s">
        <v>207</v>
      </c>
      <c r="C40" s="110" t="s">
        <v>208</v>
      </c>
      <c r="D40" s="107" t="e">
        <f>+#REF!</f>
        <v>#REF!</v>
      </c>
      <c r="E40" s="107" t="e">
        <f>+#REF!</f>
        <v>#REF!</v>
      </c>
      <c r="F40" s="107" t="e">
        <f>+#REF!</f>
        <v>#REF!</v>
      </c>
      <c r="G40" s="107" t="e">
        <f>+#REF!</f>
        <v>#REF!</v>
      </c>
      <c r="H40" s="107" t="e">
        <f>+#REF!</f>
        <v>#REF!</v>
      </c>
      <c r="I40" s="107" t="e">
        <f>+#REF!</f>
        <v>#REF!</v>
      </c>
      <c r="J40" s="107" t="e">
        <f>+#REF!</f>
        <v>#REF!</v>
      </c>
      <c r="K40" s="107" t="e">
        <f>+#REF!</f>
        <v>#REF!</v>
      </c>
      <c r="L40" s="107" t="e">
        <f>+#REF!</f>
        <v>#REF!</v>
      </c>
    </row>
    <row r="41" spans="1:12">
      <c r="A41" s="93" t="s">
        <v>209</v>
      </c>
      <c r="B41" s="90" t="s">
        <v>210</v>
      </c>
      <c r="C41" s="110" t="s">
        <v>211</v>
      </c>
      <c r="D41" s="107" t="e">
        <f>+#REF!</f>
        <v>#REF!</v>
      </c>
      <c r="E41" s="107" t="e">
        <f>+#REF!</f>
        <v>#REF!</v>
      </c>
      <c r="F41" s="107" t="e">
        <f>+#REF!</f>
        <v>#REF!</v>
      </c>
      <c r="G41" s="107" t="e">
        <f>+#REF!</f>
        <v>#REF!</v>
      </c>
      <c r="H41" s="107" t="e">
        <f>+#REF!</f>
        <v>#REF!</v>
      </c>
      <c r="I41" s="107" t="e">
        <f>+#REF!</f>
        <v>#REF!</v>
      </c>
      <c r="J41" s="107" t="e">
        <f>+#REF!</f>
        <v>#REF!</v>
      </c>
      <c r="K41" s="107" t="e">
        <f>+#REF!</f>
        <v>#REF!</v>
      </c>
      <c r="L41" s="107" t="e">
        <f>+#REF!</f>
        <v>#REF!</v>
      </c>
    </row>
    <row r="42" spans="1:12">
      <c r="A42" s="92" t="s">
        <v>212</v>
      </c>
      <c r="B42" s="90" t="s">
        <v>213</v>
      </c>
      <c r="C42" s="110" t="s">
        <v>214</v>
      </c>
      <c r="D42" s="107" t="e">
        <f>+#REF!+#REF!</f>
        <v>#REF!</v>
      </c>
      <c r="E42" s="107" t="e">
        <f>+#REF!+#REF!</f>
        <v>#REF!</v>
      </c>
      <c r="F42" s="107" t="e">
        <f>+#REF!+#REF!</f>
        <v>#REF!</v>
      </c>
      <c r="G42" s="107" t="e">
        <f>+#REF!+#REF!</f>
        <v>#REF!</v>
      </c>
      <c r="H42" s="107" t="e">
        <f>+#REF!+#REF!</f>
        <v>#REF!</v>
      </c>
      <c r="I42" s="107" t="e">
        <f>+#REF!+#REF!</f>
        <v>#REF!</v>
      </c>
      <c r="J42" s="107" t="e">
        <f>+#REF!+#REF!</f>
        <v>#REF!</v>
      </c>
      <c r="K42" s="107" t="e">
        <f>+#REF!+#REF!</f>
        <v>#REF!</v>
      </c>
      <c r="L42" s="107" t="e">
        <f>+#REF!+#REF!</f>
        <v>#REF!</v>
      </c>
    </row>
    <row r="43" spans="1:12">
      <c r="A43" s="92" t="s">
        <v>215</v>
      </c>
      <c r="B43" s="90" t="s">
        <v>216</v>
      </c>
      <c r="C43" s="110" t="s">
        <v>217</v>
      </c>
      <c r="D43" s="107" t="e">
        <f>+#REF!+#REF!</f>
        <v>#REF!</v>
      </c>
      <c r="E43" s="107" t="e">
        <f>+#REF!+#REF!</f>
        <v>#REF!</v>
      </c>
      <c r="F43" s="107" t="e">
        <f>+#REF!+#REF!</f>
        <v>#REF!</v>
      </c>
      <c r="G43" s="107" t="e">
        <f>+#REF!+#REF!</f>
        <v>#REF!</v>
      </c>
      <c r="H43" s="107" t="e">
        <f>+#REF!+#REF!</f>
        <v>#REF!</v>
      </c>
      <c r="I43" s="107" t="e">
        <f>+#REF!+#REF!</f>
        <v>#REF!</v>
      </c>
      <c r="J43" s="107" t="e">
        <f>+#REF!+#REF!</f>
        <v>#REF!</v>
      </c>
      <c r="K43" s="107" t="e">
        <f>+#REF!+#REF!</f>
        <v>#REF!</v>
      </c>
      <c r="L43" s="107" t="e">
        <f>+#REF!+#REF!</f>
        <v>#REF!</v>
      </c>
    </row>
    <row r="44" spans="1:12">
      <c r="A44" s="92" t="s">
        <v>218</v>
      </c>
      <c r="B44" s="90" t="s">
        <v>219</v>
      </c>
      <c r="C44" s="110" t="s">
        <v>220</v>
      </c>
      <c r="D44" s="107" t="e">
        <f>+#REF!+#REF!</f>
        <v>#REF!</v>
      </c>
      <c r="E44" s="107" t="e">
        <f>+#REF!+#REF!</f>
        <v>#REF!</v>
      </c>
      <c r="F44" s="107" t="e">
        <f>+#REF!+#REF!</f>
        <v>#REF!</v>
      </c>
      <c r="G44" s="107" t="e">
        <f>+#REF!+#REF!</f>
        <v>#REF!</v>
      </c>
      <c r="H44" s="107" t="e">
        <f>+#REF!+#REF!</f>
        <v>#REF!</v>
      </c>
      <c r="I44" s="107" t="e">
        <f>+#REF!+#REF!</f>
        <v>#REF!</v>
      </c>
      <c r="J44" s="107" t="e">
        <f>+#REF!+#REF!</f>
        <v>#REF!</v>
      </c>
      <c r="K44" s="107" t="e">
        <f>+#REF!+#REF!</f>
        <v>#REF!</v>
      </c>
      <c r="L44" s="107" t="e">
        <f>+#REF!+#REF!</f>
        <v>#REF!</v>
      </c>
    </row>
    <row r="45" spans="1:12" ht="82.9" customHeight="1">
      <c r="A45" s="92" t="s">
        <v>221</v>
      </c>
      <c r="B45" s="90" t="s">
        <v>222</v>
      </c>
      <c r="C45" s="109" t="s">
        <v>223</v>
      </c>
      <c r="D45" s="107" t="e">
        <f>+#REF!+#REF!+#REF!+#REF!+#REF!+#REF!+#REF!+#REF!+#REF!+#REF!+#REF!+#REF!+#REF!+#REF!</f>
        <v>#REF!</v>
      </c>
      <c r="E45" s="107" t="e">
        <f>+#REF!+#REF!+#REF!+#REF!+#REF!+#REF!+#REF!+#REF!+#REF!+#REF!+#REF!+#REF!+#REF!+#REF!</f>
        <v>#REF!</v>
      </c>
      <c r="F45" s="107" t="e">
        <f>+#REF!+#REF!+#REF!+#REF!+#REF!+#REF!+#REF!+#REF!+#REF!+#REF!+#REF!+#REF!+#REF!+#REF!</f>
        <v>#REF!</v>
      </c>
      <c r="G45" s="107" t="e">
        <f>+#REF!+#REF!+#REF!+#REF!+#REF!+#REF!+#REF!+#REF!+#REF!+#REF!+#REF!+#REF!+#REF!+#REF!</f>
        <v>#REF!</v>
      </c>
      <c r="H45" s="107" t="e">
        <f>+#REF!+#REF!+#REF!+#REF!+#REF!+#REF!+#REF!+#REF!+#REF!+#REF!+#REF!+#REF!+#REF!+#REF!</f>
        <v>#REF!</v>
      </c>
      <c r="I45" s="107" t="e">
        <f>+#REF!+#REF!+#REF!+#REF!+#REF!+#REF!+#REF!+#REF!+#REF!+#REF!+#REF!+#REF!+#REF!+#REF!</f>
        <v>#REF!</v>
      </c>
      <c r="J45" s="107" t="e">
        <f>+#REF!+#REF!+#REF!+#REF!+#REF!+#REF!+#REF!+#REF!+#REF!+#REF!+#REF!+#REF!+#REF!+#REF!</f>
        <v>#REF!</v>
      </c>
      <c r="K45" s="107" t="e">
        <f>+#REF!+#REF!+#REF!+#REF!+#REF!+#REF!+#REF!+#REF!+#REF!+#REF!+#REF!+#REF!+#REF!+#REF!</f>
        <v>#REF!</v>
      </c>
      <c r="L45" s="107" t="e">
        <f>+#REF!+#REF!+#REF!+#REF!+#REF!+#REF!+#REF!+#REF!+#REF!+#REF!+#REF!+#REF!+#REF!+#REF!</f>
        <v>#REF!</v>
      </c>
    </row>
    <row r="46" spans="1:12" ht="72" customHeight="1">
      <c r="A46" s="94" t="s">
        <v>224</v>
      </c>
      <c r="B46" s="130">
        <v>20</v>
      </c>
      <c r="C46" s="109" t="s">
        <v>225</v>
      </c>
      <c r="D46" s="107" t="e">
        <f>+#REF!+#REF!+#REF!+#REF!+#REF!+#REF!+#REF!+#REF!+#REF!+#REF!+#REF!+#REF!+#REF!</f>
        <v>#REF!</v>
      </c>
      <c r="E46" s="107" t="e">
        <f>+#REF!+#REF!+#REF!+#REF!+#REF!+#REF!+#REF!+#REF!+#REF!+#REF!+#REF!+#REF!+#REF!</f>
        <v>#REF!</v>
      </c>
      <c r="F46" s="107" t="e">
        <f>+#REF!+#REF!+#REF!+#REF!+#REF!+#REF!+#REF!+#REF!+#REF!+#REF!+#REF!+#REF!+#REF!</f>
        <v>#REF!</v>
      </c>
      <c r="G46" s="107" t="e">
        <f>+#REF!+#REF!+#REF!+#REF!+#REF!+#REF!+#REF!+#REF!+#REF!+#REF!+#REF!+#REF!+#REF!</f>
        <v>#REF!</v>
      </c>
      <c r="H46" s="107" t="e">
        <f>+#REF!+#REF!+#REF!+#REF!+#REF!+#REF!+#REF!+#REF!+#REF!+#REF!+#REF!+#REF!+#REF!</f>
        <v>#REF!</v>
      </c>
      <c r="I46" s="107" t="e">
        <f>+#REF!+#REF!+#REF!+#REF!+#REF!+#REF!+#REF!+#REF!+#REF!+#REF!+#REF!+#REF!+#REF!</f>
        <v>#REF!</v>
      </c>
      <c r="J46" s="107" t="e">
        <f>+#REF!+#REF!+#REF!+#REF!+#REF!+#REF!+#REF!+#REF!+#REF!+#REF!+#REF!+#REF!+#REF!</f>
        <v>#REF!</v>
      </c>
      <c r="K46" s="107" t="e">
        <f>+#REF!+#REF!+#REF!+#REF!+#REF!+#REF!+#REF!+#REF!+#REF!+#REF!+#REF!+#REF!+#REF!</f>
        <v>#REF!</v>
      </c>
      <c r="L46" s="107" t="e">
        <f>+#REF!+#REF!+#REF!+#REF!+#REF!+#REF!+#REF!+#REF!+#REF!+#REF!+#REF!+#REF!+#REF!</f>
        <v>#REF!</v>
      </c>
    </row>
    <row r="47" spans="1:12">
      <c r="A47" s="91" t="s">
        <v>226</v>
      </c>
      <c r="B47" s="130">
        <v>21</v>
      </c>
      <c r="C47" s="110" t="s">
        <v>132</v>
      </c>
      <c r="D47" s="107" t="e">
        <f>+#REF!</f>
        <v>#REF!</v>
      </c>
      <c r="E47" s="107" t="e">
        <f>+#REF!</f>
        <v>#REF!</v>
      </c>
      <c r="F47" s="107" t="e">
        <f>+#REF!</f>
        <v>#REF!</v>
      </c>
      <c r="G47" s="107" t="e">
        <f>+#REF!</f>
        <v>#REF!</v>
      </c>
      <c r="H47" s="107" t="e">
        <f>+#REF!</f>
        <v>#REF!</v>
      </c>
      <c r="I47" s="107" t="e">
        <f>+#REF!</f>
        <v>#REF!</v>
      </c>
      <c r="J47" s="107" t="e">
        <f>+#REF!</f>
        <v>#REF!</v>
      </c>
      <c r="K47" s="107" t="e">
        <f>+#REF!</f>
        <v>#REF!</v>
      </c>
      <c r="L47" s="107" t="e">
        <f>+#REF!</f>
        <v>#REF!</v>
      </c>
    </row>
    <row r="48" spans="1:12">
      <c r="A48" s="91" t="s">
        <v>227</v>
      </c>
      <c r="B48" s="130">
        <v>22</v>
      </c>
      <c r="C48" s="112" t="s">
        <v>228</v>
      </c>
      <c r="D48" s="107" t="e">
        <f>+#REF!+#REF!</f>
        <v>#REF!</v>
      </c>
      <c r="E48" s="107" t="e">
        <f>+#REF!+#REF!</f>
        <v>#REF!</v>
      </c>
      <c r="F48" s="107" t="e">
        <f>+#REF!+#REF!</f>
        <v>#REF!</v>
      </c>
      <c r="G48" s="107" t="e">
        <f>+#REF!+#REF!</f>
        <v>#REF!</v>
      </c>
      <c r="H48" s="107" t="e">
        <f>+#REF!+#REF!</f>
        <v>#REF!</v>
      </c>
      <c r="I48" s="107" t="e">
        <f>+#REF!+#REF!</f>
        <v>#REF!</v>
      </c>
      <c r="J48" s="107" t="e">
        <f>+#REF!+#REF!</f>
        <v>#REF!</v>
      </c>
      <c r="K48" s="107" t="e">
        <f>+#REF!+#REF!</f>
        <v>#REF!</v>
      </c>
      <c r="L48" s="107" t="e">
        <f>+#REF!+#REF!</f>
        <v>#REF!</v>
      </c>
    </row>
    <row r="49" spans="1:12">
      <c r="A49" s="91" t="s">
        <v>229</v>
      </c>
      <c r="B49" s="130">
        <v>23</v>
      </c>
      <c r="C49" s="112" t="s">
        <v>230</v>
      </c>
      <c r="D49" s="107" t="e">
        <f>+#REF!+#REF!+#REF!</f>
        <v>#REF!</v>
      </c>
      <c r="E49" s="107" t="e">
        <f>+#REF!+#REF!+#REF!</f>
        <v>#REF!</v>
      </c>
      <c r="F49" s="107" t="e">
        <f>+#REF!+#REF!+#REF!</f>
        <v>#REF!</v>
      </c>
      <c r="G49" s="107" t="e">
        <f>+#REF!+#REF!+#REF!</f>
        <v>#REF!</v>
      </c>
      <c r="H49" s="107" t="e">
        <f>+#REF!+#REF!+#REF!</f>
        <v>#REF!</v>
      </c>
      <c r="I49" s="107" t="e">
        <f>+#REF!+#REF!+#REF!</f>
        <v>#REF!</v>
      </c>
      <c r="J49" s="107" t="e">
        <f>+#REF!+#REF!+#REF!</f>
        <v>#REF!</v>
      </c>
      <c r="K49" s="107" t="e">
        <f>+#REF!+#REF!+#REF!</f>
        <v>#REF!</v>
      </c>
      <c r="L49" s="107" t="e">
        <f>+#REF!+#REF!+#REF!</f>
        <v>#REF!</v>
      </c>
    </row>
    <row r="50" spans="1:12">
      <c r="A50" s="95" t="s">
        <v>231</v>
      </c>
      <c r="B50" s="130">
        <v>24</v>
      </c>
      <c r="C50" s="113" t="s">
        <v>135</v>
      </c>
      <c r="D50" s="107" t="e">
        <f>+#REF!</f>
        <v>#REF!</v>
      </c>
      <c r="E50" s="107" t="e">
        <f>+#REF!</f>
        <v>#REF!</v>
      </c>
      <c r="F50" s="107" t="e">
        <f>+#REF!</f>
        <v>#REF!</v>
      </c>
      <c r="G50" s="107" t="e">
        <f>+#REF!</f>
        <v>#REF!</v>
      </c>
      <c r="H50" s="107" t="e">
        <f>+#REF!</f>
        <v>#REF!</v>
      </c>
      <c r="I50" s="107" t="e">
        <f>+#REF!</f>
        <v>#REF!</v>
      </c>
      <c r="J50" s="107" t="e">
        <f>+#REF!</f>
        <v>#REF!</v>
      </c>
      <c r="K50" s="107" t="e">
        <f>+#REF!</f>
        <v>#REF!</v>
      </c>
      <c r="L50" s="107" t="e">
        <f>+#REF!</f>
        <v>#REF!</v>
      </c>
    </row>
    <row r="51" spans="1:12" ht="83.65" customHeight="1">
      <c r="A51" s="96" t="s">
        <v>232</v>
      </c>
      <c r="B51" s="130">
        <v>25</v>
      </c>
      <c r="C51" s="114" t="s">
        <v>233</v>
      </c>
      <c r="D51" s="107" t="e">
        <f>+#REF!+#REF!+#REF!+#REF!+#REF!+#REF!+#REF!+#REF!+#REF!+#REF!+#REF!+#REF!+#REF!+#REF!</f>
        <v>#REF!</v>
      </c>
      <c r="E51" s="107" t="e">
        <f>+#REF!+#REF!+#REF!+#REF!+#REF!+#REF!+#REF!+#REF!+#REF!+#REF!+#REF!+#REF!+#REF!+#REF!</f>
        <v>#REF!</v>
      </c>
      <c r="F51" s="107" t="e">
        <f>+#REF!+#REF!+#REF!+#REF!+#REF!+#REF!+#REF!+#REF!+#REF!+#REF!+#REF!+#REF!+#REF!+#REF!</f>
        <v>#REF!</v>
      </c>
      <c r="G51" s="107" t="e">
        <f>+#REF!+#REF!+#REF!+#REF!+#REF!+#REF!+#REF!+#REF!+#REF!+#REF!+#REF!+#REF!+#REF!+#REF!</f>
        <v>#REF!</v>
      </c>
      <c r="H51" s="107" t="e">
        <f>+#REF!+#REF!+#REF!+#REF!+#REF!+#REF!+#REF!+#REF!+#REF!+#REF!+#REF!+#REF!+#REF!+#REF!</f>
        <v>#REF!</v>
      </c>
      <c r="I51" s="107" t="e">
        <f>+#REF!+#REF!+#REF!+#REF!+#REF!+#REF!+#REF!+#REF!+#REF!+#REF!+#REF!+#REF!+#REF!+#REF!</f>
        <v>#REF!</v>
      </c>
      <c r="J51" s="107" t="e">
        <f>+#REF!+#REF!+#REF!+#REF!+#REF!+#REF!+#REF!+#REF!+#REF!+#REF!+#REF!+#REF!+#REF!+#REF!</f>
        <v>#REF!</v>
      </c>
      <c r="K51" s="107" t="e">
        <f>+#REF!+#REF!+#REF!+#REF!+#REF!+#REF!+#REF!+#REF!+#REF!+#REF!+#REF!+#REF!+#REF!+#REF!</f>
        <v>#REF!</v>
      </c>
      <c r="L51" s="107" t="e">
        <f>+#REF!+#REF!+#REF!+#REF!+#REF!+#REF!+#REF!+#REF!+#REF!+#REF!+#REF!+#REF!+#REF!+#REF!</f>
        <v>#REF!</v>
      </c>
    </row>
    <row r="52" spans="1:12" ht="78" customHeight="1">
      <c r="A52" s="96" t="s">
        <v>234</v>
      </c>
      <c r="B52" s="130">
        <v>26</v>
      </c>
      <c r="C52" s="114" t="s">
        <v>235</v>
      </c>
      <c r="D52" s="107" t="e">
        <f>+#REF!+#REF!+#REF!+#REF!+#REF!+#REF!+#REF!+#REF!+#REF!+#REF!+#REF!+#REF!+#REF!+#REF!</f>
        <v>#REF!</v>
      </c>
      <c r="E52" s="107" t="e">
        <f>+#REF!+#REF!+#REF!+#REF!+#REF!+#REF!+#REF!+#REF!+#REF!+#REF!+#REF!+#REF!+#REF!+#REF!</f>
        <v>#REF!</v>
      </c>
      <c r="F52" s="107" t="e">
        <f>+#REF!+#REF!+#REF!+#REF!+#REF!+#REF!+#REF!+#REF!+#REF!+#REF!+#REF!+#REF!+#REF!+#REF!</f>
        <v>#REF!</v>
      </c>
      <c r="G52" s="107" t="e">
        <f>+#REF!+#REF!+#REF!+#REF!+#REF!+#REF!+#REF!+#REF!+#REF!+#REF!+#REF!+#REF!+#REF!+#REF!</f>
        <v>#REF!</v>
      </c>
      <c r="H52" s="107" t="e">
        <f>+#REF!+#REF!+#REF!+#REF!+#REF!+#REF!+#REF!+#REF!+#REF!+#REF!+#REF!+#REF!+#REF!+#REF!</f>
        <v>#REF!</v>
      </c>
      <c r="I52" s="107" t="e">
        <f>+#REF!+#REF!+#REF!+#REF!+#REF!+#REF!+#REF!+#REF!+#REF!+#REF!+#REF!+#REF!+#REF!+#REF!</f>
        <v>#REF!</v>
      </c>
      <c r="J52" s="107" t="e">
        <f>+#REF!+#REF!+#REF!+#REF!+#REF!+#REF!+#REF!+#REF!+#REF!+#REF!+#REF!+#REF!+#REF!+#REF!</f>
        <v>#REF!</v>
      </c>
      <c r="K52" s="107" t="e">
        <f>+#REF!+#REF!+#REF!+#REF!+#REF!+#REF!+#REF!+#REF!+#REF!+#REF!+#REF!+#REF!+#REF!+#REF!</f>
        <v>#REF!</v>
      </c>
      <c r="L52" s="107" t="e">
        <f>+#REF!+#REF!+#REF!+#REF!+#REF!+#REF!+#REF!+#REF!+#REF!+#REF!+#REF!+#REF!+#REF!+#REF!</f>
        <v>#REF!</v>
      </c>
    </row>
    <row r="53" spans="1:12" ht="21.6" customHeight="1">
      <c r="A53" s="91" t="s">
        <v>236</v>
      </c>
      <c r="B53" s="130">
        <v>27</v>
      </c>
      <c r="C53" s="115" t="s">
        <v>237</v>
      </c>
      <c r="D53" s="107" t="e">
        <f>-#REF!+#REF!+#REF!</f>
        <v>#REF!</v>
      </c>
      <c r="E53" s="107" t="e">
        <f>-#REF!+#REF!+#REF!</f>
        <v>#REF!</v>
      </c>
      <c r="F53" s="107" t="e">
        <f>-#REF!+#REF!+#REF!</f>
        <v>#REF!</v>
      </c>
      <c r="G53" s="107" t="e">
        <f>-#REF!+#REF!+#REF!</f>
        <v>#REF!</v>
      </c>
      <c r="H53" s="107" t="e">
        <f>-#REF!+#REF!+#REF!</f>
        <v>#REF!</v>
      </c>
      <c r="I53" s="107" t="e">
        <f>-#REF!+#REF!+#REF!</f>
        <v>#REF!</v>
      </c>
      <c r="J53" s="107" t="e">
        <f>-#REF!+#REF!+#REF!</f>
        <v>#REF!</v>
      </c>
      <c r="K53" s="107" t="e">
        <f>-#REF!+#REF!+#REF!</f>
        <v>#REF!</v>
      </c>
      <c r="L53" s="107" t="e">
        <f>-#REF!+#REF!+#REF!</f>
        <v>#REF!</v>
      </c>
    </row>
    <row r="54" spans="1:12" ht="34.15" customHeight="1">
      <c r="A54" s="91" t="s">
        <v>238</v>
      </c>
      <c r="B54" s="130">
        <v>28</v>
      </c>
      <c r="C54" s="116" t="s">
        <v>239</v>
      </c>
      <c r="D54" s="107" t="e">
        <f>-#REF!+#REF!+#REF!+#REF!</f>
        <v>#REF!</v>
      </c>
      <c r="E54" s="107" t="e">
        <f>-#REF!+#REF!+#REF!+#REF!</f>
        <v>#REF!</v>
      </c>
      <c r="F54" s="107" t="e">
        <f>-#REF!+#REF!+#REF!+#REF!</f>
        <v>#REF!</v>
      </c>
      <c r="G54" s="107" t="e">
        <f>-#REF!+#REF!+#REF!+#REF!</f>
        <v>#REF!</v>
      </c>
      <c r="H54" s="107" t="e">
        <f>-#REF!+#REF!+#REF!+#REF!</f>
        <v>#REF!</v>
      </c>
      <c r="I54" s="107" t="e">
        <f>-#REF!+#REF!+#REF!+#REF!</f>
        <v>#REF!</v>
      </c>
      <c r="J54" s="107" t="e">
        <f>-#REF!+#REF!+#REF!+#REF!</f>
        <v>#REF!</v>
      </c>
      <c r="K54" s="107" t="e">
        <f>-#REF!+#REF!+#REF!+#REF!</f>
        <v>#REF!</v>
      </c>
      <c r="L54" s="107" t="e">
        <f>-#REF!+#REF!+#REF!+#REF!</f>
        <v>#REF!</v>
      </c>
    </row>
    <row r="55" spans="1:12" ht="66.599999999999994" customHeight="1">
      <c r="A55" s="97" t="s">
        <v>240</v>
      </c>
      <c r="B55" s="132">
        <v>29</v>
      </c>
      <c r="C55" s="117" t="s">
        <v>241</v>
      </c>
      <c r="D55" s="107" t="e">
        <f>-#REF!-#REF!-#REF!-#REF!-#REF!+#REF!+#REF!+#REF!+#REF!+#REF!</f>
        <v>#REF!</v>
      </c>
      <c r="E55" s="107" t="e">
        <f>-#REF!-#REF!-#REF!-#REF!-#REF!+#REF!+#REF!+#REF!+#REF!+#REF!</f>
        <v>#REF!</v>
      </c>
      <c r="F55" s="107" t="e">
        <f>-#REF!-#REF!-#REF!-#REF!-#REF!+#REF!+#REF!+#REF!+#REF!+#REF!</f>
        <v>#REF!</v>
      </c>
      <c r="G55" s="107" t="e">
        <f>-#REF!-#REF!-#REF!-#REF!-#REF!+#REF!+#REF!+#REF!+#REF!+#REF!</f>
        <v>#REF!</v>
      </c>
      <c r="H55" s="107" t="e">
        <f>-#REF!-#REF!-#REF!-#REF!-#REF!+#REF!+#REF!+#REF!+#REF!+#REF!</f>
        <v>#REF!</v>
      </c>
      <c r="I55" s="107" t="e">
        <f>-#REF!-#REF!-#REF!-#REF!-#REF!+#REF!+#REF!+#REF!+#REF!+#REF!</f>
        <v>#REF!</v>
      </c>
      <c r="J55" s="107" t="e">
        <f>-#REF!-#REF!-#REF!-#REF!-#REF!+#REF!+#REF!+#REF!+#REF!+#REF!</f>
        <v>#REF!</v>
      </c>
      <c r="K55" s="107" t="e">
        <f>-#REF!-#REF!-#REF!-#REF!-#REF!+#REF!+#REF!+#REF!+#REF!+#REF!</f>
        <v>#REF!</v>
      </c>
      <c r="L55" s="107" t="e">
        <f>-#REF!-#REF!-#REF!-#REF!-#REF!+#REF!+#REF!+#REF!+#REF!+#REF!</f>
        <v>#REF!</v>
      </c>
    </row>
    <row r="56" spans="1:12" ht="45.75" thickBot="1">
      <c r="A56" s="98" t="s">
        <v>242</v>
      </c>
      <c r="B56" s="133" t="s">
        <v>243</v>
      </c>
      <c r="C56" s="118"/>
      <c r="D56" s="118" t="e">
        <f>+D25+D31+D32+D35+D38+D46+D47+D48+D49+D50+D51+D52+D53+D54+D55</f>
        <v>#REF!</v>
      </c>
      <c r="E56" s="118" t="e">
        <f t="shared" ref="E56:L56" si="6">+E25+E31+E32+E35+E38+E46+E47+E48+E49+E50+E51+E52+E53+E54+E55</f>
        <v>#REF!</v>
      </c>
      <c r="F56" s="118" t="e">
        <f t="shared" si="6"/>
        <v>#REF!</v>
      </c>
      <c r="G56" s="118" t="e">
        <f t="shared" si="6"/>
        <v>#REF!</v>
      </c>
      <c r="H56" s="118" t="e">
        <f t="shared" si="6"/>
        <v>#REF!</v>
      </c>
      <c r="I56" s="118" t="e">
        <f t="shared" si="6"/>
        <v>#REF!</v>
      </c>
      <c r="J56" s="118" t="e">
        <f t="shared" si="6"/>
        <v>#REF!</v>
      </c>
      <c r="K56" s="118" t="e">
        <f t="shared" si="6"/>
        <v>#REF!</v>
      </c>
      <c r="L56" s="118" t="e">
        <f t="shared" si="6"/>
        <v>#REF!</v>
      </c>
    </row>
    <row r="57" spans="1:12" ht="14.25" thickTop="1" thickBot="1">
      <c r="A57" s="71"/>
      <c r="B57" s="134"/>
      <c r="C57" s="71"/>
    </row>
    <row r="58" spans="1:12" ht="19.5" thickTop="1" thickBot="1">
      <c r="A58" s="99" t="s">
        <v>136</v>
      </c>
      <c r="B58" s="135" t="s">
        <v>244</v>
      </c>
      <c r="C58" s="100"/>
      <c r="D58" s="100" t="e">
        <f>+D19-D56</f>
        <v>#REF!</v>
      </c>
      <c r="E58" s="100" t="e">
        <f t="shared" ref="E58:L58" si="7">+E19-E56</f>
        <v>#REF!</v>
      </c>
      <c r="F58" s="100" t="e">
        <f t="shared" si="7"/>
        <v>#REF!</v>
      </c>
      <c r="G58" s="100" t="e">
        <f t="shared" si="7"/>
        <v>#REF!</v>
      </c>
      <c r="H58" s="100" t="e">
        <f t="shared" si="7"/>
        <v>#REF!</v>
      </c>
      <c r="I58" s="100" t="e">
        <f t="shared" si="7"/>
        <v>#REF!</v>
      </c>
      <c r="J58" s="100" t="e">
        <f t="shared" si="7"/>
        <v>#REF!</v>
      </c>
      <c r="K58" s="100" t="e">
        <f t="shared" si="7"/>
        <v>#REF!</v>
      </c>
      <c r="L58" s="100" t="e">
        <f t="shared" si="7"/>
        <v>#REF!</v>
      </c>
    </row>
    <row r="59" spans="1:12" ht="13.5" thickTop="1"/>
  </sheetData>
  <mergeCells count="25">
    <mergeCell ref="A1:K1"/>
    <mergeCell ref="D22:D24"/>
    <mergeCell ref="E22:E24"/>
    <mergeCell ref="F22:G22"/>
    <mergeCell ref="H22:H24"/>
    <mergeCell ref="I22:I24"/>
    <mergeCell ref="J22:J24"/>
    <mergeCell ref="K22:K24"/>
    <mergeCell ref="H3:H5"/>
    <mergeCell ref="I3:I5"/>
    <mergeCell ref="J3:J5"/>
    <mergeCell ref="K3:K5"/>
    <mergeCell ref="L22:L24"/>
    <mergeCell ref="F23:F24"/>
    <mergeCell ref="G23:G24"/>
    <mergeCell ref="A3:A4"/>
    <mergeCell ref="A22:A23"/>
    <mergeCell ref="F3:G3"/>
    <mergeCell ref="D3:D5"/>
    <mergeCell ref="E3:E5"/>
    <mergeCell ref="F4:F5"/>
    <mergeCell ref="G4:G5"/>
    <mergeCell ref="C3:C5"/>
    <mergeCell ref="C22:C24"/>
    <mergeCell ref="L3:L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7</vt:i4>
      </vt:variant>
    </vt:vector>
  </HeadingPairs>
  <TitlesOfParts>
    <vt:vector size="14" baseType="lpstr">
      <vt:lpstr>Preventivo 2025</vt:lpstr>
      <vt:lpstr>posizione </vt:lpstr>
      <vt:lpstr>incentivi + ms+ rar</vt:lpstr>
      <vt:lpstr>fasce comp</vt:lpstr>
      <vt:lpstr>accessorio </vt:lpstr>
      <vt:lpstr>oneri</vt:lpstr>
      <vt:lpstr>ce art. 44</vt:lpstr>
      <vt:lpstr>'accessorio '!Area_stampa</vt:lpstr>
      <vt:lpstr>'ce art. 44'!Area_stampa</vt:lpstr>
      <vt:lpstr>'fasce comp'!Area_stampa</vt:lpstr>
      <vt:lpstr>'incentivi + ms+ rar'!Area_stampa</vt:lpstr>
      <vt:lpstr>'posizione '!Area_stampa</vt:lpstr>
      <vt:lpstr>'Preventivo 2025'!Area_stampa</vt:lpstr>
      <vt:lpstr>'Preventivo 2025'!Titoli_stampa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Biasutti Elisabetta</dc:creator>
  <cp:lastModifiedBy>informatico</cp:lastModifiedBy>
  <cp:lastPrinted>2025-03-20T11:51:51Z</cp:lastPrinted>
  <dcterms:created xsi:type="dcterms:W3CDTF">2019-07-05T08:06:15Z</dcterms:created>
  <dcterms:modified xsi:type="dcterms:W3CDTF">2025-03-21T10:54:42Z</dcterms:modified>
</cp:coreProperties>
</file>