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5" yWindow="-15" windowWidth="28860" windowHeight="6375" activeTab="1"/>
  </bookViews>
  <sheets>
    <sheet name="Schema SP" sheetId="23" r:id="rId1"/>
    <sheet name="Schema CE" sheetId="24" r:id="rId2"/>
    <sheet name="ce art. 44" sheetId="17" state="hidden" r:id="rId3"/>
  </sheets>
  <definedNames>
    <definedName name="_xlnm.Print_Area" localSheetId="2">'ce art. 44'!$A$3:$C$58</definedName>
    <definedName name="_xlnm.Print_Area" localSheetId="1">'Schema CE'!$A:$J</definedName>
    <definedName name="_xlnm.Print_Titles" localSheetId="1">'Schema CE'!$6:$7</definedName>
    <definedName name="_xlnm.Print_Titles" localSheetId="0">'Schema SP'!$6:$7</definedName>
  </definedNames>
  <calcPr calcId="125725"/>
</workbook>
</file>

<file path=xl/calcChain.xml><?xml version="1.0" encoding="utf-8"?>
<calcChain xmlns="http://schemas.openxmlformats.org/spreadsheetml/2006/main">
  <c r="J122" i="23"/>
  <c r="J126" s="1"/>
  <c r="G144"/>
  <c r="H144"/>
  <c r="G49" l="1"/>
  <c r="G75"/>
  <c r="H75"/>
  <c r="G61"/>
  <c r="G62"/>
  <c r="G63"/>
  <c r="H63"/>
  <c r="H62" s="1"/>
  <c r="H61" s="1"/>
  <c r="G69"/>
  <c r="H69"/>
  <c r="G55"/>
  <c r="H55"/>
  <c r="H50" l="1"/>
  <c r="H49" s="1"/>
  <c r="G50"/>
  <c r="L163" l="1"/>
  <c r="K163"/>
  <c r="L159"/>
  <c r="K159"/>
  <c r="L139"/>
  <c r="K139"/>
  <c r="L138"/>
  <c r="K138"/>
  <c r="L134"/>
  <c r="K134"/>
  <c r="L127"/>
  <c r="K127"/>
  <c r="L90"/>
  <c r="K90"/>
  <c r="L48"/>
  <c r="K48"/>
  <c r="G32"/>
  <c r="G31" s="1"/>
  <c r="L30"/>
  <c r="K30"/>
  <c r="H32"/>
  <c r="H31" s="1"/>
  <c r="K99"/>
  <c r="K86"/>
  <c r="K155"/>
  <c r="H140"/>
  <c r="K121"/>
  <c r="K116"/>
  <c r="I137" l="1"/>
  <c r="K147"/>
  <c r="K128"/>
  <c r="K146"/>
  <c r="I170"/>
  <c r="K150"/>
  <c r="L150" s="1"/>
  <c r="K21"/>
  <c r="L21" s="1"/>
  <c r="K38"/>
  <c r="L38" s="1"/>
  <c r="K124"/>
  <c r="L124" s="1"/>
  <c r="K73"/>
  <c r="L121"/>
  <c r="L155"/>
  <c r="L147"/>
  <c r="L146"/>
  <c r="L128"/>
  <c r="L116"/>
  <c r="K143"/>
  <c r="K154"/>
  <c r="K167"/>
  <c r="L167" s="1"/>
  <c r="K140"/>
  <c r="K153"/>
  <c r="K120"/>
  <c r="L120" s="1"/>
  <c r="K59"/>
  <c r="L59" s="1"/>
  <c r="I101"/>
  <c r="K54"/>
  <c r="L86"/>
  <c r="K66"/>
  <c r="L66" s="1"/>
  <c r="K88"/>
  <c r="L88" s="1"/>
  <c r="K83"/>
  <c r="L83" s="1"/>
  <c r="K85"/>
  <c r="L85" s="1"/>
  <c r="K46"/>
  <c r="K19"/>
  <c r="L19" s="1"/>
  <c r="K33"/>
  <c r="L33" s="1"/>
  <c r="K87"/>
  <c r="L87" s="1"/>
  <c r="K47"/>
  <c r="L47" s="1"/>
  <c r="K98"/>
  <c r="L98" s="1"/>
  <c r="K35"/>
  <c r="L35" s="1"/>
  <c r="K117"/>
  <c r="L117" s="1"/>
  <c r="K56"/>
  <c r="L56" s="1"/>
  <c r="K118"/>
  <c r="L118" s="1"/>
  <c r="K53"/>
  <c r="L53" s="1"/>
  <c r="K57"/>
  <c r="L57" s="1"/>
  <c r="K156"/>
  <c r="K60"/>
  <c r="L60" s="1"/>
  <c r="K77"/>
  <c r="L77" s="1"/>
  <c r="K168"/>
  <c r="L168" s="1"/>
  <c r="K113"/>
  <c r="K58"/>
  <c r="L58" s="1"/>
  <c r="K79"/>
  <c r="L99"/>
  <c r="K14"/>
  <c r="L14" s="1"/>
  <c r="K36"/>
  <c r="L36" s="1"/>
  <c r="K65"/>
  <c r="L65" s="1"/>
  <c r="K119"/>
  <c r="L119" s="1"/>
  <c r="K29"/>
  <c r="L29" s="1"/>
  <c r="K70"/>
  <c r="K74"/>
  <c r="K68"/>
  <c r="L68" s="1"/>
  <c r="K67"/>
  <c r="L67" s="1"/>
  <c r="K18"/>
  <c r="L18" s="1"/>
  <c r="K111"/>
  <c r="L111" s="1"/>
  <c r="L54"/>
  <c r="K169" l="1"/>
  <c r="L169" s="1"/>
  <c r="K161"/>
  <c r="K129"/>
  <c r="L129" s="1"/>
  <c r="K149"/>
  <c r="K160"/>
  <c r="K92"/>
  <c r="L92" s="1"/>
  <c r="K100"/>
  <c r="L100" s="1"/>
  <c r="K25"/>
  <c r="L25" s="1"/>
  <c r="K157"/>
  <c r="L157" s="1"/>
  <c r="L154"/>
  <c r="L143"/>
  <c r="L160"/>
  <c r="L153"/>
  <c r="L73"/>
  <c r="L156"/>
  <c r="L140"/>
  <c r="K131"/>
  <c r="L131" s="1"/>
  <c r="K148"/>
  <c r="L148" s="1"/>
  <c r="K13"/>
  <c r="K12"/>
  <c r="L12" s="1"/>
  <c r="K44"/>
  <c r="L44" s="1"/>
  <c r="L70"/>
  <c r="L79"/>
  <c r="L46"/>
  <c r="L74"/>
  <c r="K123"/>
  <c r="K151"/>
  <c r="L151" s="1"/>
  <c r="K141"/>
  <c r="L161"/>
  <c r="L149"/>
  <c r="K145"/>
  <c r="L145" s="1"/>
  <c r="K28"/>
  <c r="L28" s="1"/>
  <c r="K78"/>
  <c r="L78" s="1"/>
  <c r="L113"/>
  <c r="L166"/>
  <c r="K24"/>
  <c r="L24" s="1"/>
  <c r="L123"/>
  <c r="K136"/>
  <c r="L136" s="1"/>
  <c r="K27"/>
  <c r="L27" s="1"/>
  <c r="K114"/>
  <c r="L114" s="1"/>
  <c r="K132"/>
  <c r="L132" s="1"/>
  <c r="K23"/>
  <c r="L23" s="1"/>
  <c r="K115"/>
  <c r="L115" s="1"/>
  <c r="J162"/>
  <c r="K17"/>
  <c r="L17" s="1"/>
  <c r="L13"/>
  <c r="J101"/>
  <c r="K97"/>
  <c r="L97" s="1"/>
  <c r="K15"/>
  <c r="L15" s="1"/>
  <c r="K51"/>
  <c r="L51" s="1"/>
  <c r="K81"/>
  <c r="K72"/>
  <c r="K82"/>
  <c r="L82" s="1"/>
  <c r="K64"/>
  <c r="L64" s="1"/>
  <c r="K71"/>
  <c r="I133"/>
  <c r="K130"/>
  <c r="L130" s="1"/>
  <c r="J137"/>
  <c r="K11"/>
  <c r="L11" s="1"/>
  <c r="I162"/>
  <c r="K34"/>
  <c r="L34" s="1"/>
  <c r="K135"/>
  <c r="L135" s="1"/>
  <c r="K22"/>
  <c r="L22" s="1"/>
  <c r="K166"/>
  <c r="K122"/>
  <c r="L122" s="1"/>
  <c r="K32"/>
  <c r="K26"/>
  <c r="L26" s="1"/>
  <c r="K142"/>
  <c r="J170"/>
  <c r="J133"/>
  <c r="K52"/>
  <c r="L52" s="1"/>
  <c r="K84"/>
  <c r="L84" s="1"/>
  <c r="K55"/>
  <c r="K162" l="1"/>
  <c r="L162" s="1"/>
  <c r="K20"/>
  <c r="L20" s="1"/>
  <c r="K50"/>
  <c r="L50" s="1"/>
  <c r="K80"/>
  <c r="L142"/>
  <c r="L141"/>
  <c r="L72"/>
  <c r="L55"/>
  <c r="L71"/>
  <c r="K112"/>
  <c r="I158"/>
  <c r="K133"/>
  <c r="K10"/>
  <c r="L10" s="1"/>
  <c r="L81"/>
  <c r="K101"/>
  <c r="L101" s="1"/>
  <c r="K39"/>
  <c r="L39" s="1"/>
  <c r="I93"/>
  <c r="K91"/>
  <c r="L32"/>
  <c r="J93"/>
  <c r="K45"/>
  <c r="K43"/>
  <c r="L43" s="1"/>
  <c r="K152"/>
  <c r="K170"/>
  <c r="L170" s="1"/>
  <c r="K69"/>
  <c r="L69" s="1"/>
  <c r="K137"/>
  <c r="L137" s="1"/>
  <c r="J158"/>
  <c r="K144"/>
  <c r="K63"/>
  <c r="L63" s="1"/>
  <c r="K76"/>
  <c r="L76" s="1"/>
  <c r="K16"/>
  <c r="L16" s="1"/>
  <c r="E99" i="24" l="1"/>
  <c r="F84"/>
  <c r="L80" i="23"/>
  <c r="L152"/>
  <c r="L144"/>
  <c r="J164"/>
  <c r="L133"/>
  <c r="L91"/>
  <c r="L45"/>
  <c r="L112"/>
  <c r="K93"/>
  <c r="L93" s="1"/>
  <c r="K37"/>
  <c r="L37" s="1"/>
  <c r="K62"/>
  <c r="K158"/>
  <c r="L158" s="1"/>
  <c r="I89"/>
  <c r="K75"/>
  <c r="I80" i="24" l="1"/>
  <c r="F80"/>
  <c r="G80" s="1"/>
  <c r="M80"/>
  <c r="D94"/>
  <c r="F92"/>
  <c r="G92" s="1"/>
  <c r="I92"/>
  <c r="J92" s="1"/>
  <c r="M92"/>
  <c r="N92" s="1"/>
  <c r="I116"/>
  <c r="J116" s="1"/>
  <c r="M116"/>
  <c r="N116" s="1"/>
  <c r="F116"/>
  <c r="G116" s="1"/>
  <c r="I106"/>
  <c r="F106"/>
  <c r="M106"/>
  <c r="M97"/>
  <c r="I97"/>
  <c r="F97"/>
  <c r="D99"/>
  <c r="I77"/>
  <c r="J77" s="1"/>
  <c r="M77"/>
  <c r="N77" s="1"/>
  <c r="F77"/>
  <c r="G77" s="1"/>
  <c r="M25"/>
  <c r="I25"/>
  <c r="F25"/>
  <c r="I21"/>
  <c r="J21" s="1"/>
  <c r="F21"/>
  <c r="G21" s="1"/>
  <c r="M21"/>
  <c r="N21" s="1"/>
  <c r="M15"/>
  <c r="I15"/>
  <c r="F15"/>
  <c r="I115"/>
  <c r="J115" s="1"/>
  <c r="M115"/>
  <c r="N115" s="1"/>
  <c r="F115"/>
  <c r="G115" s="1"/>
  <c r="I75"/>
  <c r="J75" s="1"/>
  <c r="F75"/>
  <c r="G75" s="1"/>
  <c r="M75"/>
  <c r="N75" s="1"/>
  <c r="I24"/>
  <c r="J24" s="1"/>
  <c r="M24"/>
  <c r="N24" s="1"/>
  <c r="F24"/>
  <c r="G24" s="1"/>
  <c r="F16"/>
  <c r="M16"/>
  <c r="I16"/>
  <c r="I68"/>
  <c r="J68" s="1"/>
  <c r="F68"/>
  <c r="G68" s="1"/>
  <c r="M68"/>
  <c r="N68" s="1"/>
  <c r="I76"/>
  <c r="J76" s="1"/>
  <c r="F76"/>
  <c r="G76" s="1"/>
  <c r="M76"/>
  <c r="N76" s="1"/>
  <c r="I93"/>
  <c r="J93" s="1"/>
  <c r="M93"/>
  <c r="N93" s="1"/>
  <c r="I119"/>
  <c r="F119"/>
  <c r="M119"/>
  <c r="I114"/>
  <c r="J114" s="1"/>
  <c r="M114"/>
  <c r="N114" s="1"/>
  <c r="F114"/>
  <c r="G114" s="1"/>
  <c r="M103"/>
  <c r="I103"/>
  <c r="F103"/>
  <c r="I84"/>
  <c r="M84"/>
  <c r="M60"/>
  <c r="I60"/>
  <c r="F60"/>
  <c r="I23"/>
  <c r="M23"/>
  <c r="N23" s="1"/>
  <c r="F23"/>
  <c r="G23" s="1"/>
  <c r="I17"/>
  <c r="J17" s="1"/>
  <c r="M17"/>
  <c r="N17" s="1"/>
  <c r="F17"/>
  <c r="G17" s="1"/>
  <c r="M117"/>
  <c r="F117"/>
  <c r="I117"/>
  <c r="I98"/>
  <c r="F98"/>
  <c r="M98"/>
  <c r="I35"/>
  <c r="F35"/>
  <c r="M35"/>
  <c r="M22"/>
  <c r="N22" s="1"/>
  <c r="I22"/>
  <c r="J22" s="1"/>
  <c r="F22"/>
  <c r="G22" s="1"/>
  <c r="M14"/>
  <c r="F14"/>
  <c r="I14"/>
  <c r="E94"/>
  <c r="E120"/>
  <c r="I118"/>
  <c r="J118" s="1"/>
  <c r="D120"/>
  <c r="M118"/>
  <c r="N118" s="1"/>
  <c r="F118"/>
  <c r="G118" s="1"/>
  <c r="L62" i="23"/>
  <c r="L75"/>
  <c r="J40"/>
  <c r="K31"/>
  <c r="L31" s="1"/>
  <c r="I40"/>
  <c r="K61"/>
  <c r="L61" s="1"/>
  <c r="K49"/>
  <c r="I81" i="24" l="1"/>
  <c r="M81"/>
  <c r="F81"/>
  <c r="G81" s="1"/>
  <c r="I52"/>
  <c r="F52"/>
  <c r="M52"/>
  <c r="I72"/>
  <c r="J72" s="1"/>
  <c r="F72"/>
  <c r="G72" s="1"/>
  <c r="M72"/>
  <c r="N72" s="1"/>
  <c r="M55"/>
  <c r="F55"/>
  <c r="I55"/>
  <c r="I48"/>
  <c r="M48"/>
  <c r="F48"/>
  <c r="F99"/>
  <c r="M99"/>
  <c r="I99"/>
  <c r="M94"/>
  <c r="N94" s="1"/>
  <c r="I94"/>
  <c r="J94" s="1"/>
  <c r="F94"/>
  <c r="G94" s="1"/>
  <c r="I34"/>
  <c r="J34" s="1"/>
  <c r="M34"/>
  <c r="N34" s="1"/>
  <c r="F34"/>
  <c r="G34" s="1"/>
  <c r="I27"/>
  <c r="J27" s="1"/>
  <c r="F27"/>
  <c r="G27" s="1"/>
  <c r="M27"/>
  <c r="N27" s="1"/>
  <c r="I36"/>
  <c r="J36" s="1"/>
  <c r="F36"/>
  <c r="G36" s="1"/>
  <c r="M36"/>
  <c r="N36" s="1"/>
  <c r="M83"/>
  <c r="F83"/>
  <c r="I83"/>
  <c r="I73"/>
  <c r="J73" s="1"/>
  <c r="M73"/>
  <c r="N73" s="1"/>
  <c r="F73"/>
  <c r="G73" s="1"/>
  <c r="I65"/>
  <c r="J65" s="1"/>
  <c r="M65"/>
  <c r="N65" s="1"/>
  <c r="F65"/>
  <c r="G65" s="1"/>
  <c r="I56"/>
  <c r="J56" s="1"/>
  <c r="M56"/>
  <c r="N56" s="1"/>
  <c r="F56"/>
  <c r="G56" s="1"/>
  <c r="M47"/>
  <c r="F47"/>
  <c r="I47"/>
  <c r="I57"/>
  <c r="J57" s="1"/>
  <c r="M57"/>
  <c r="N57" s="1"/>
  <c r="F57"/>
  <c r="G57" s="1"/>
  <c r="F13"/>
  <c r="G13" s="1"/>
  <c r="I13"/>
  <c r="J13" s="1"/>
  <c r="M13"/>
  <c r="N13" s="1"/>
  <c r="I70"/>
  <c r="J70" s="1"/>
  <c r="F70"/>
  <c r="G70" s="1"/>
  <c r="M70"/>
  <c r="N70" s="1"/>
  <c r="I86"/>
  <c r="J86" s="1"/>
  <c r="F86"/>
  <c r="G86" s="1"/>
  <c r="M86"/>
  <c r="N86" s="1"/>
  <c r="I78"/>
  <c r="F78"/>
  <c r="G78" s="1"/>
  <c r="M78"/>
  <c r="N78" s="1"/>
  <c r="I69"/>
  <c r="J69" s="1"/>
  <c r="F69"/>
  <c r="G69" s="1"/>
  <c r="M69"/>
  <c r="N69" s="1"/>
  <c r="M45"/>
  <c r="I45"/>
  <c r="F45"/>
  <c r="I74"/>
  <c r="J74" s="1"/>
  <c r="F74"/>
  <c r="G74" s="1"/>
  <c r="M74"/>
  <c r="N74" s="1"/>
  <c r="F93"/>
  <c r="G93" s="1"/>
  <c r="I107"/>
  <c r="M107"/>
  <c r="N107" s="1"/>
  <c r="I12"/>
  <c r="J12" s="1"/>
  <c r="F12"/>
  <c r="G12" s="1"/>
  <c r="M12"/>
  <c r="N12" s="1"/>
  <c r="M44"/>
  <c r="I44"/>
  <c r="F44"/>
  <c r="I46"/>
  <c r="J46" s="1"/>
  <c r="M46"/>
  <c r="N46" s="1"/>
  <c r="F46"/>
  <c r="G46" s="1"/>
  <c r="I113"/>
  <c r="J113" s="1"/>
  <c r="M113"/>
  <c r="N113" s="1"/>
  <c r="F113"/>
  <c r="G113" s="1"/>
  <c r="M51"/>
  <c r="I51"/>
  <c r="F51"/>
  <c r="I64"/>
  <c r="J64" s="1"/>
  <c r="F64"/>
  <c r="G64" s="1"/>
  <c r="M64"/>
  <c r="N64" s="1"/>
  <c r="I85"/>
  <c r="J85" s="1"/>
  <c r="F85"/>
  <c r="G85" s="1"/>
  <c r="M85"/>
  <c r="N85" s="1"/>
  <c r="I20"/>
  <c r="J20" s="1"/>
  <c r="F20"/>
  <c r="G20" s="1"/>
  <c r="M20"/>
  <c r="N20" s="1"/>
  <c r="I54"/>
  <c r="J54" s="1"/>
  <c r="M54"/>
  <c r="N54" s="1"/>
  <c r="F54"/>
  <c r="G54" s="1"/>
  <c r="I41"/>
  <c r="J41" s="1"/>
  <c r="M41"/>
  <c r="N41" s="1"/>
  <c r="F26"/>
  <c r="M26"/>
  <c r="I26"/>
  <c r="I30"/>
  <c r="J30" s="1"/>
  <c r="M30"/>
  <c r="N30" s="1"/>
  <c r="F30"/>
  <c r="G30" s="1"/>
  <c r="I59"/>
  <c r="J59" s="1"/>
  <c r="M59"/>
  <c r="N59" s="1"/>
  <c r="F59"/>
  <c r="G59" s="1"/>
  <c r="I31"/>
  <c r="J31" s="1"/>
  <c r="F31"/>
  <c r="G31" s="1"/>
  <c r="M31"/>
  <c r="N31" s="1"/>
  <c r="I63"/>
  <c r="J63" s="1"/>
  <c r="F63"/>
  <c r="G63" s="1"/>
  <c r="M63"/>
  <c r="N63" s="1"/>
  <c r="I71"/>
  <c r="J71" s="1"/>
  <c r="M71"/>
  <c r="N71" s="1"/>
  <c r="F71"/>
  <c r="G71" s="1"/>
  <c r="I42"/>
  <c r="J42" s="1"/>
  <c r="F42"/>
  <c r="G42" s="1"/>
  <c r="M42"/>
  <c r="N42" s="1"/>
  <c r="M53"/>
  <c r="F53"/>
  <c r="I53"/>
  <c r="M50"/>
  <c r="F50"/>
  <c r="I50"/>
  <c r="I18"/>
  <c r="F18"/>
  <c r="M18"/>
  <c r="I19"/>
  <c r="F19"/>
  <c r="G19" s="1"/>
  <c r="M19"/>
  <c r="M49"/>
  <c r="I49"/>
  <c r="F49"/>
  <c r="I33"/>
  <c r="J33" s="1"/>
  <c r="F33"/>
  <c r="G33" s="1"/>
  <c r="M33"/>
  <c r="N33" s="1"/>
  <c r="I120"/>
  <c r="J120" s="1"/>
  <c r="F120"/>
  <c r="G120" s="1"/>
  <c r="M120"/>
  <c r="N120" s="1"/>
  <c r="K40" i="23"/>
  <c r="L40" s="1"/>
  <c r="I95"/>
  <c r="L49"/>
  <c r="J89"/>
  <c r="E37" i="24"/>
  <c r="E87"/>
  <c r="I32" l="1"/>
  <c r="J32" s="1"/>
  <c r="M32"/>
  <c r="N32" s="1"/>
  <c r="F32"/>
  <c r="G32" s="1"/>
  <c r="M40"/>
  <c r="N40" s="1"/>
  <c r="F40"/>
  <c r="G40" s="1"/>
  <c r="I40"/>
  <c r="J40" s="1"/>
  <c r="I66"/>
  <c r="J66" s="1"/>
  <c r="F66"/>
  <c r="G66" s="1"/>
  <c r="M66"/>
  <c r="N66" s="1"/>
  <c r="F11"/>
  <c r="G11" s="1"/>
  <c r="M11"/>
  <c r="N11" s="1"/>
  <c r="I11"/>
  <c r="J11" s="1"/>
  <c r="D37"/>
  <c r="I58"/>
  <c r="J58" s="1"/>
  <c r="M58"/>
  <c r="N58" s="1"/>
  <c r="F58"/>
  <c r="G58" s="1"/>
  <c r="I29"/>
  <c r="J29" s="1"/>
  <c r="F29"/>
  <c r="G29" s="1"/>
  <c r="M29"/>
  <c r="N29" s="1"/>
  <c r="I79"/>
  <c r="M79"/>
  <c r="F79"/>
  <c r="G79" s="1"/>
  <c r="E89"/>
  <c r="I67"/>
  <c r="J67" s="1"/>
  <c r="M67"/>
  <c r="N67" s="1"/>
  <c r="F67"/>
  <c r="G67" s="1"/>
  <c r="F104"/>
  <c r="G104" s="1"/>
  <c r="I105"/>
  <c r="M105"/>
  <c r="N105" s="1"/>
  <c r="I43"/>
  <c r="J43" s="1"/>
  <c r="F43"/>
  <c r="G43" s="1"/>
  <c r="M43"/>
  <c r="N43" s="1"/>
  <c r="M104"/>
  <c r="N104" s="1"/>
  <c r="I104"/>
  <c r="I82"/>
  <c r="J82" s="1"/>
  <c r="F82"/>
  <c r="G82" s="1"/>
  <c r="M82"/>
  <c r="N82" s="1"/>
  <c r="F41"/>
  <c r="G41" s="1"/>
  <c r="I62"/>
  <c r="J62" s="1"/>
  <c r="F62"/>
  <c r="G62" s="1"/>
  <c r="M62"/>
  <c r="N62" s="1"/>
  <c r="J95" i="23"/>
  <c r="K89"/>
  <c r="L89" s="1"/>
  <c r="I102" i="24" l="1"/>
  <c r="F102"/>
  <c r="G102" s="1"/>
  <c r="D108"/>
  <c r="M102"/>
  <c r="N102" s="1"/>
  <c r="I37"/>
  <c r="J37" s="1"/>
  <c r="F37"/>
  <c r="G37" s="1"/>
  <c r="M37"/>
  <c r="N37" s="1"/>
  <c r="I28"/>
  <c r="J28" s="1"/>
  <c r="M28"/>
  <c r="N28" s="1"/>
  <c r="F28"/>
  <c r="G28" s="1"/>
  <c r="I61"/>
  <c r="J61" s="1"/>
  <c r="M61"/>
  <c r="N61" s="1"/>
  <c r="F61"/>
  <c r="G61" s="1"/>
  <c r="D87"/>
  <c r="K95" i="23"/>
  <c r="L95" s="1"/>
  <c r="M108" i="24" l="1"/>
  <c r="N108" s="1"/>
  <c r="I108"/>
  <c r="F107"/>
  <c r="G107" s="1"/>
  <c r="F87"/>
  <c r="G87" s="1"/>
  <c r="M87"/>
  <c r="N87" s="1"/>
  <c r="I87"/>
  <c r="J87" s="1"/>
  <c r="D89"/>
  <c r="F105" l="1"/>
  <c r="G105" s="1"/>
  <c r="E108"/>
  <c r="F89"/>
  <c r="G89" s="1"/>
  <c r="M89"/>
  <c r="N89" s="1"/>
  <c r="I89"/>
  <c r="J89" s="1"/>
  <c r="D110"/>
  <c r="I126" i="23" l="1"/>
  <c r="I164" s="1"/>
  <c r="K164" s="1"/>
  <c r="L164" s="1"/>
  <c r="K125"/>
  <c r="L125" s="1"/>
  <c r="E110" i="24"/>
  <c r="E122" s="1"/>
  <c r="F108"/>
  <c r="G108" s="1"/>
  <c r="M110"/>
  <c r="N110" s="1"/>
  <c r="I110"/>
  <c r="J110" s="1"/>
  <c r="D122"/>
  <c r="K126" i="23" l="1"/>
  <c r="F110" i="24"/>
  <c r="G110" s="1"/>
  <c r="F122"/>
  <c r="G122" s="1"/>
  <c r="M122"/>
  <c r="I122"/>
  <c r="L126" i="23" l="1"/>
  <c r="B7" i="17"/>
  <c r="B8" s="1"/>
  <c r="B9" s="1"/>
  <c r="B10" s="1"/>
  <c r="B11" s="1"/>
  <c r="B12" s="1"/>
  <c r="B13" s="1"/>
  <c r="B14" s="1"/>
  <c r="B15" s="1"/>
  <c r="B16" s="1"/>
  <c r="B17" s="1"/>
  <c r="B18" s="1"/>
  <c r="E8" l="1"/>
  <c r="G8"/>
  <c r="E9"/>
  <c r="G9"/>
  <c r="D7"/>
  <c r="E7"/>
  <c r="F7"/>
  <c r="G7"/>
  <c r="D15"/>
  <c r="E15"/>
  <c r="F15"/>
  <c r="G15"/>
  <c r="D40"/>
  <c r="E40"/>
  <c r="F40"/>
  <c r="G40"/>
  <c r="D41"/>
  <c r="E41"/>
  <c r="F41"/>
  <c r="G41"/>
  <c r="D43" l="1"/>
  <c r="G30"/>
  <c r="G43"/>
  <c r="G46"/>
  <c r="G52"/>
  <c r="G18"/>
  <c r="D52"/>
  <c r="F30"/>
  <c r="F43"/>
  <c r="F46"/>
  <c r="F52"/>
  <c r="F8"/>
  <c r="E30"/>
  <c r="E43"/>
  <c r="E46"/>
  <c r="E52"/>
  <c r="D8"/>
  <c r="G45"/>
  <c r="G55"/>
  <c r="D30"/>
  <c r="F45"/>
  <c r="F55"/>
  <c r="F9"/>
  <c r="D46"/>
  <c r="E54"/>
  <c r="E45"/>
  <c r="E55"/>
  <c r="D45"/>
  <c r="D55"/>
  <c r="D9"/>
  <c r="E14"/>
  <c r="E16"/>
  <c r="E12"/>
  <c r="E18"/>
  <c r="E17"/>
  <c r="E10"/>
  <c r="E6"/>
  <c r="G16"/>
  <c r="G12"/>
  <c r="G17"/>
  <c r="G10"/>
  <c r="G6"/>
  <c r="F17"/>
  <c r="F6"/>
  <c r="D17"/>
  <c r="D50"/>
  <c r="G49"/>
  <c r="G31"/>
  <c r="G54"/>
  <c r="E50"/>
  <c r="F31"/>
  <c r="E49"/>
  <c r="E31"/>
  <c r="E34"/>
  <c r="G34"/>
  <c r="J41"/>
  <c r="I41"/>
  <c r="H41"/>
  <c r="J40"/>
  <c r="I40"/>
  <c r="H40"/>
  <c r="J15"/>
  <c r="I15"/>
  <c r="H15"/>
  <c r="J7"/>
  <c r="I7"/>
  <c r="H7"/>
  <c r="I9"/>
  <c r="H9"/>
  <c r="D18" l="1"/>
  <c r="G48"/>
  <c r="J43"/>
  <c r="J30"/>
  <c r="D49"/>
  <c r="D54"/>
  <c r="F18"/>
  <c r="H52"/>
  <c r="H8"/>
  <c r="G39"/>
  <c r="F48"/>
  <c r="D10"/>
  <c r="D13"/>
  <c r="G13"/>
  <c r="D12"/>
  <c r="H55"/>
  <c r="I52"/>
  <c r="H45"/>
  <c r="G42"/>
  <c r="D34"/>
  <c r="F34"/>
  <c r="D6"/>
  <c r="D16"/>
  <c r="G14"/>
  <c r="F44"/>
  <c r="I55"/>
  <c r="H43"/>
  <c r="I45"/>
  <c r="H30"/>
  <c r="D39"/>
  <c r="E44"/>
  <c r="F39"/>
  <c r="D14"/>
  <c r="F14"/>
  <c r="I43"/>
  <c r="I30"/>
  <c r="D28"/>
  <c r="D31"/>
  <c r="E13"/>
  <c r="E51"/>
  <c r="G51"/>
  <c r="H46"/>
  <c r="G36"/>
  <c r="D42"/>
  <c r="E39"/>
  <c r="F42"/>
  <c r="D44"/>
  <c r="F10"/>
  <c r="F13"/>
  <c r="D51"/>
  <c r="F51"/>
  <c r="I8"/>
  <c r="I46"/>
  <c r="G44"/>
  <c r="D48"/>
  <c r="F12"/>
  <c r="E42"/>
  <c r="E48"/>
  <c r="F16"/>
  <c r="F54"/>
  <c r="F49"/>
  <c r="J9"/>
  <c r="J8"/>
  <c r="J52"/>
  <c r="J46"/>
  <c r="J45"/>
  <c r="J55"/>
  <c r="G11"/>
  <c r="I6"/>
  <c r="G37"/>
  <c r="G27"/>
  <c r="D29"/>
  <c r="F28"/>
  <c r="F29"/>
  <c r="F27"/>
  <c r="E29"/>
  <c r="F47"/>
  <c r="E28"/>
  <c r="E36"/>
  <c r="F36"/>
  <c r="G29"/>
  <c r="G26"/>
  <c r="F26"/>
  <c r="G28"/>
  <c r="G47"/>
  <c r="G50"/>
  <c r="E47"/>
  <c r="D27"/>
  <c r="D47"/>
  <c r="D26"/>
  <c r="E27"/>
  <c r="F50"/>
  <c r="G33"/>
  <c r="G32" s="1"/>
  <c r="E26"/>
  <c r="K9"/>
  <c r="I17"/>
  <c r="L9"/>
  <c r="L7"/>
  <c r="L15"/>
  <c r="J17"/>
  <c r="K40"/>
  <c r="H44"/>
  <c r="H51"/>
  <c r="I31"/>
  <c r="K41"/>
  <c r="L41"/>
  <c r="L8"/>
  <c r="H10"/>
  <c r="K7"/>
  <c r="H16"/>
  <c r="K8"/>
  <c r="K15"/>
  <c r="H12"/>
  <c r="H34"/>
  <c r="H17"/>
  <c r="H18"/>
  <c r="L40"/>
  <c r="H54"/>
  <c r="H49"/>
  <c r="J31"/>
  <c r="H31"/>
  <c r="I48" l="1"/>
  <c r="K30"/>
  <c r="D36"/>
  <c r="F25"/>
  <c r="K43"/>
  <c r="G35"/>
  <c r="G19"/>
  <c r="E38"/>
  <c r="F38"/>
  <c r="I42"/>
  <c r="I16"/>
  <c r="H42"/>
  <c r="K46"/>
  <c r="G25"/>
  <c r="D11"/>
  <c r="D19" s="1"/>
  <c r="I34"/>
  <c r="H39"/>
  <c r="I13"/>
  <c r="F37"/>
  <c r="F35" s="1"/>
  <c r="F11"/>
  <c r="F19" s="1"/>
  <c r="I54"/>
  <c r="H14"/>
  <c r="D38"/>
  <c r="I49"/>
  <c r="K45"/>
  <c r="I39"/>
  <c r="H13"/>
  <c r="D25"/>
  <c r="D37"/>
  <c r="E11"/>
  <c r="E19" s="1"/>
  <c r="I18"/>
  <c r="E33"/>
  <c r="E32" s="1"/>
  <c r="H48"/>
  <c r="L43"/>
  <c r="G53"/>
  <c r="I14"/>
  <c r="I51"/>
  <c r="K52"/>
  <c r="I10"/>
  <c r="K55"/>
  <c r="F33"/>
  <c r="F32" s="1"/>
  <c r="G38"/>
  <c r="I44"/>
  <c r="I12"/>
  <c r="E25"/>
  <c r="D33"/>
  <c r="D32" s="1"/>
  <c r="E37"/>
  <c r="E35" s="1"/>
  <c r="J14"/>
  <c r="J12"/>
  <c r="J13"/>
  <c r="J10"/>
  <c r="J16"/>
  <c r="J6"/>
  <c r="J18"/>
  <c r="L46"/>
  <c r="J42"/>
  <c r="L52"/>
  <c r="L55"/>
  <c r="J48"/>
  <c r="J54"/>
  <c r="J39"/>
  <c r="L30"/>
  <c r="J34"/>
  <c r="L45"/>
  <c r="J44"/>
  <c r="J51"/>
  <c r="J49"/>
  <c r="K44"/>
  <c r="L13"/>
  <c r="K13"/>
  <c r="H27"/>
  <c r="K39"/>
  <c r="L39"/>
  <c r="L44"/>
  <c r="J29"/>
  <c r="J33"/>
  <c r="I27"/>
  <c r="I50"/>
  <c r="L51"/>
  <c r="J50"/>
  <c r="I29"/>
  <c r="J28"/>
  <c r="J26"/>
  <c r="L31"/>
  <c r="K31"/>
  <c r="H47"/>
  <c r="H28"/>
  <c r="L16"/>
  <c r="K16"/>
  <c r="H36"/>
  <c r="K49"/>
  <c r="L49"/>
  <c r="I47"/>
  <c r="I28"/>
  <c r="K51"/>
  <c r="L42"/>
  <c r="K42"/>
  <c r="L17"/>
  <c r="K17"/>
  <c r="L34"/>
  <c r="K34"/>
  <c r="L12"/>
  <c r="K12"/>
  <c r="L10"/>
  <c r="K10"/>
  <c r="L54"/>
  <c r="K54"/>
  <c r="H6"/>
  <c r="J47"/>
  <c r="H29"/>
  <c r="J27"/>
  <c r="I26"/>
  <c r="L18"/>
  <c r="K18"/>
  <c r="H33"/>
  <c r="H32" s="1"/>
  <c r="D35" l="1"/>
  <c r="K48"/>
  <c r="H38"/>
  <c r="I38"/>
  <c r="F53"/>
  <c r="F56" s="1"/>
  <c r="F58" s="1"/>
  <c r="K14"/>
  <c r="D53"/>
  <c r="I25"/>
  <c r="J32"/>
  <c r="L38"/>
  <c r="K38"/>
  <c r="K11"/>
  <c r="H11"/>
  <c r="H19" s="1"/>
  <c r="H37"/>
  <c r="H35" s="1"/>
  <c r="E53"/>
  <c r="E56" s="1"/>
  <c r="E58" s="1"/>
  <c r="I33"/>
  <c r="I32" s="1"/>
  <c r="I37"/>
  <c r="I36"/>
  <c r="I11"/>
  <c r="I19" s="1"/>
  <c r="G56"/>
  <c r="G58" s="1"/>
  <c r="L14"/>
  <c r="J11"/>
  <c r="J19" s="1"/>
  <c r="J38"/>
  <c r="J36"/>
  <c r="J25"/>
  <c r="J37"/>
  <c r="L48"/>
  <c r="K27"/>
  <c r="L11"/>
  <c r="L47"/>
  <c r="K47"/>
  <c r="H50"/>
  <c r="K28"/>
  <c r="L28"/>
  <c r="L36"/>
  <c r="K36"/>
  <c r="L6"/>
  <c r="K6"/>
  <c r="H26"/>
  <c r="H25" s="1"/>
  <c r="L33"/>
  <c r="L32" s="1"/>
  <c r="K33"/>
  <c r="K32" s="1"/>
  <c r="L27"/>
  <c r="L29"/>
  <c r="K29"/>
  <c r="D56" l="1"/>
  <c r="D58" s="1"/>
  <c r="J53"/>
  <c r="I35"/>
  <c r="K19"/>
  <c r="K37"/>
  <c r="K35" s="1"/>
  <c r="I53"/>
  <c r="J35"/>
  <c r="L37"/>
  <c r="L35" s="1"/>
  <c r="L19"/>
  <c r="K50"/>
  <c r="L50"/>
  <c r="L26"/>
  <c r="L25" s="1"/>
  <c r="K26"/>
  <c r="K25" s="1"/>
  <c r="J56" l="1"/>
  <c r="J58" s="1"/>
  <c r="I56"/>
  <c r="I58" s="1"/>
  <c r="H53"/>
  <c r="H56" s="1"/>
  <c r="H58" s="1"/>
  <c r="K53" l="1"/>
  <c r="K56" s="1"/>
  <c r="K58" s="1"/>
  <c r="L53"/>
  <c r="L56" s="1"/>
  <c r="L58" s="1"/>
</calcChain>
</file>

<file path=xl/comments1.xml><?xml version="1.0" encoding="utf-8"?>
<comments xmlns="http://schemas.openxmlformats.org/spreadsheetml/2006/main">
  <authors>
    <author>Admin</author>
    <author>informatico</author>
  </authors>
  <commentList>
    <comment ref="G48" authorId="0">
      <text>
        <r>
          <rPr>
            <sz val="9"/>
            <color indexed="81"/>
            <rFont val="Tahoma"/>
            <family val="2"/>
          </rPr>
          <t xml:space="preserve">da compilare in linea con tab. 22 Crediti N.I.
</t>
        </r>
      </text>
    </comment>
    <comment ref="I122" authorId="1">
      <text>
        <r>
          <rPr>
            <b/>
            <sz val="9"/>
            <color indexed="81"/>
            <rFont val="Tahoma"/>
            <family val="2"/>
          </rPr>
          <t>arrot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39" authorId="0">
      <text>
        <r>
          <rPr>
            <sz val="9"/>
            <color indexed="81"/>
            <rFont val="Tahoma"/>
            <family val="2"/>
          </rPr>
          <t xml:space="preserve">da compilare in linea con tab. 44 Debiti N.I.
</t>
        </r>
      </text>
    </comment>
  </commentList>
</comments>
</file>

<file path=xl/comments2.xml><?xml version="1.0" encoding="utf-8"?>
<comments xmlns="http://schemas.openxmlformats.org/spreadsheetml/2006/main">
  <authors>
    <author>informatico</author>
  </authors>
  <commentList>
    <comment ref="I32" authorId="0">
      <text>
        <r>
          <rPr>
            <b/>
            <sz val="9"/>
            <color indexed="81"/>
            <rFont val="Tahoma"/>
            <family val="2"/>
          </rPr>
          <t>NEL 2022 PAY BACK DISPOSITIVI 1.143.335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32" authorId="0">
      <text>
        <r>
          <rPr>
            <b/>
            <sz val="9"/>
            <color indexed="81"/>
            <rFont val="Tahoma"/>
            <family val="2"/>
          </rPr>
          <t>NEL 2022 PAY BACK DISPOSITIVI 1.143.335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<sst xmlns="http://schemas.openxmlformats.org/spreadsheetml/2006/main" count="584" uniqueCount="430">
  <si>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</si>
  <si>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</si>
  <si>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</si>
  <si>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</si>
  <si>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</si>
  <si>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</si>
  <si>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</si>
  <si>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</si>
  <si>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</si>
  <si>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</si>
  <si>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</si>
  <si>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</si>
  <si>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</si>
  <si>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</si>
  <si>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</si>
  <si>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</si>
  <si>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</si>
  <si>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</si>
  <si>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</si>
  <si>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</si>
  <si>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</si>
  <si>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</si>
  <si>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</si>
  <si>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</si>
  <si>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</si>
  <si>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</si>
  <si>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</si>
  <si>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</si>
  <si>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</si>
  <si>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</si>
  <si>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</si>
  <si>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</si>
  <si>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</si>
  <si>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</si>
  <si>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</si>
  <si>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</si>
  <si>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</si>
  <si>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</si>
  <si>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</si>
  <si>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</si>
  <si>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</si>
  <si>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</si>
  <si>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</si>
  <si>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</si>
  <si>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</si>
  <si>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</si>
  <si>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</si>
  <si>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</si>
  <si>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</si>
  <si>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</si>
  <si>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</si>
  <si>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</si>
  <si>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</si>
  <si>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</si>
  <si>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</si>
  <si>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</si>
  <si>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</si>
  <si>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</si>
  <si>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</si>
  <si>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</si>
  <si>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</si>
  <si>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</si>
  <si>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</si>
  <si>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</si>
  <si>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</si>
  <si>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</si>
  <si>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</si>
  <si>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</si>
  <si>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</si>
  <si>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</si>
  <si>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</si>
  <si>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</si>
  <si>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</si>
  <si>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</si>
  <si>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</si>
  <si>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</si>
  <si>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</si>
  <si>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</si>
  <si>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</si>
  <si>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</si>
  <si>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</si>
  <si>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</si>
  <si>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</si>
  <si>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</si>
  <si>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</si>
  <si>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</si>
  <si>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</si>
  <si>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</si>
  <si>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</si>
  <si>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</si>
  <si>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</si>
  <si>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</si>
  <si>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</si>
  <si>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</si>
  <si>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</si>
  <si>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</si>
  <si>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</si>
  <si>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</si>
  <si>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</si>
  <si>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</si>
  <si>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</si>
  <si>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</si>
  <si>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</si>
  <si>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</si>
  <si>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</si>
  <si>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</si>
  <si>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</si>
  <si>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</si>
  <si>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</si>
  <si>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</si>
  <si>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</si>
  <si>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</si>
  <si>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</si>
  <si>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</si>
  <si>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</si>
  <si>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</si>
  <si>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</si>
  <si>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</si>
  <si>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</si>
  <si>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</si>
  <si>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I</t>
  </si>
  <si>
    <t>II</t>
  </si>
  <si>
    <t>III</t>
  </si>
  <si>
    <t>IV</t>
  </si>
  <si>
    <t>V</t>
  </si>
  <si>
    <t>VI</t>
  </si>
  <si>
    <t>AA0080</t>
  </si>
  <si>
    <t>AA0090</t>
  </si>
  <si>
    <t>AA0250</t>
  </si>
  <si>
    <t>AA0260</t>
  </si>
  <si>
    <t>AA0270</t>
  </si>
  <si>
    <t>AA0340</t>
  </si>
  <si>
    <t>AA0890</t>
  </si>
  <si>
    <t>AA0940</t>
  </si>
  <si>
    <t>BA0310</t>
  </si>
  <si>
    <t>BA0420</t>
  </si>
  <si>
    <t>BA2090</t>
  </si>
  <si>
    <t>BA2230</t>
  </si>
  <si>
    <t>BA2320</t>
  </si>
  <si>
    <t>BA2410</t>
  </si>
  <si>
    <t>BA2690</t>
  </si>
  <si>
    <t>YA0010</t>
  </si>
  <si>
    <t>BA2560</t>
  </si>
  <si>
    <t>RISULTATO DI ESERCIZIO</t>
  </si>
  <si>
    <t>SCHEMA DI BILANCIO
Decreto interministeriale 20 marzo 2013</t>
  </si>
  <si>
    <t>Variazione
proiezione/preventivo</t>
  </si>
  <si>
    <t>Variazione
proiezione/consuntivo</t>
  </si>
  <si>
    <t>Proiezione
al 31/12/2020</t>
  </si>
  <si>
    <t>Preventivo
2020</t>
  </si>
  <si>
    <t>Consuntivo
2019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</si>
  <si>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</si>
  <si>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</si>
  <si>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</si>
  <si>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</si>
  <si>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</si>
  <si>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</si>
  <si>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</si>
  <si>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</si>
  <si>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</si>
  <si>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</si>
  <si>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</si>
  <si>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</si>
  <si>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</si>
  <si>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</si>
  <si>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</si>
  <si>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</si>
  <si>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</si>
  <si>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</si>
  <si>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</si>
  <si>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</si>
  <si>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</si>
  <si>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</si>
  <si>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</si>
  <si>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</si>
  <si>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</si>
  <si>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</si>
  <si>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</si>
  <si>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</si>
  <si>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</si>
  <si>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</si>
  <si>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</si>
  <si>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</si>
  <si>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</si>
  <si>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</si>
  <si>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</si>
  <si>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</si>
  <si>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</si>
  <si>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</si>
  <si>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</si>
  <si>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</si>
  <si>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</si>
  <si>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</si>
  <si>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</si>
  <si>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</si>
  <si>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</si>
  <si>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</si>
  <si>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</si>
  <si>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</si>
  <si>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</si>
  <si>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</si>
  <si>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</si>
  <si>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</si>
  <si>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</si>
  <si>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</si>
  <si>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</si>
  <si>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</si>
  <si>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</si>
  <si>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</si>
  <si>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</si>
  <si>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</si>
  <si>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</si>
  <si>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</si>
  <si>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</si>
  <si>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</si>
  <si>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</si>
  <si>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</si>
  <si>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</si>
  <si>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</si>
  <si>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</si>
  <si>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</si>
  <si>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</si>
  <si>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</si>
  <si>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</si>
  <si>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</si>
  <si>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</si>
  <si>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</si>
  <si>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</si>
  <si>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</si>
  <si>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</si>
  <si>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</si>
  <si>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</si>
  <si>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</si>
  <si>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</si>
  <si>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</si>
  <si>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</si>
  <si>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</si>
  <si>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</si>
  <si>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</si>
  <si>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</si>
  <si>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</si>
  <si>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</si>
  <si>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</si>
  <si>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</si>
  <si>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</si>
  <si>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</si>
  <si>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</si>
  <si>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</si>
  <si>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</si>
  <si>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</si>
  <si>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</si>
  <si>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</si>
  <si>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</si>
  <si>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</si>
  <si>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Esercizio 
2022</t>
  </si>
  <si>
    <t>Esercizio 
2023</t>
  </si>
  <si>
    <t>VARIAZIONE 2023/2022</t>
  </si>
  <si>
    <t>PATRIMONIO NETTO</t>
  </si>
  <si>
    <t>Finanziamenti per beni di prima dotazione</t>
  </si>
  <si>
    <t>Finanziamenti da Stato per investimenti</t>
  </si>
  <si>
    <t>Finanziamenti da Stato per investimenti - ex art. 20 legge 67/88</t>
  </si>
  <si>
    <t>Finanziamenti da Regione per investimenti</t>
  </si>
  <si>
    <t>Finanziamenti da altri soggetti pubblici per investimenti</t>
  </si>
  <si>
    <t>Finanziamenti per investimenti da rettifica contributi in conto esercizio</t>
  </si>
  <si>
    <t>FONDI PER RISCHI E ONERI</t>
  </si>
  <si>
    <t>TRATTAMENTO FINE RAPPORTO</t>
  </si>
  <si>
    <t xml:space="preserve"> </t>
  </si>
  <si>
    <t>Depositi cauzionali</t>
  </si>
  <si>
    <t>RATEI E RISCONTI PASSIVI</t>
  </si>
  <si>
    <t>Ratei passivi</t>
  </si>
  <si>
    <t>Risconti passivi</t>
  </si>
  <si>
    <t>CONTI D'ORDINE</t>
  </si>
  <si>
    <t>Immobilizzazioni immateriali in corso e acconti</t>
  </si>
  <si>
    <t>Altre immobilizzazioni immateriali</t>
  </si>
  <si>
    <t>Terreni</t>
  </si>
  <si>
    <t>Terreni disponibili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</si>
  <si>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</si>
  <si>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</si>
  <si>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</si>
  <si>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</si>
  <si>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</si>
  <si>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</si>
  <si>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</si>
  <si>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Automezzi</t>
  </si>
  <si>
    <t>Oggetti d'arte</t>
  </si>
  <si>
    <t>Altre immobilizzazioni materiali</t>
  </si>
  <si>
    <t>Immobilizzazioni materiali in corso e acconti</t>
  </si>
  <si>
    <t>Crediti finanziari</t>
  </si>
  <si>
    <t>Crediti finanziari v/Stato</t>
  </si>
  <si>
    <t>Crediti finanziari v/Regione</t>
  </si>
  <si>
    <t>Crediti finanziari v/partecipate</t>
  </si>
  <si>
    <t>Crediti finanziari v/altri</t>
  </si>
  <si>
    <t>Titoli</t>
  </si>
  <si>
    <t>Partecipazioni</t>
  </si>
  <si>
    <t>Altri titoli</t>
  </si>
  <si>
    <t>Rimanenze beni sanitari</t>
  </si>
  <si>
    <t>Rimanenze beni non sanitari</t>
  </si>
  <si>
    <t>Crediti v/Stato</t>
  </si>
  <si>
    <t>Crediti v/Stato per ricerca</t>
  </si>
  <si>
    <t xml:space="preserve">Crediti v/Stato per ricerca - altre Amministrazioni centrali </t>
  </si>
  <si>
    <t>Crediti v/prefetture</t>
  </si>
  <si>
    <t>Crediti v/Regione o Provincia Autonoma</t>
  </si>
  <si>
    <t>Crediti v/Regione o Provincia Autonoma per spesa corrente</t>
  </si>
  <si>
    <t>Crediti v/Regione o Provincia Autonoma per ricerca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</si>
  <si>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</si>
  <si>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</si>
  <si>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</si>
  <si>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della Regione</t>
  </si>
  <si>
    <t>Crediti v/società partecipate e/o enti dipendenti della Regione</t>
  </si>
  <si>
    <t>Crediti v/Erario</t>
  </si>
  <si>
    <t>Crediti v/altri</t>
  </si>
  <si>
    <t>Partecipazioni che non costituiscono immobilizzazioni</t>
  </si>
  <si>
    <t>Altri titoli che non costituiscono immobilizzazioni</t>
  </si>
  <si>
    <t>Cassa</t>
  </si>
  <si>
    <t>Istituto Tesoriere</t>
  </si>
  <si>
    <t>Tesoreria Unica</t>
  </si>
  <si>
    <t>Conto corrente postale</t>
  </si>
  <si>
    <t>RATEI E RISCONTI ATTIVI</t>
  </si>
  <si>
    <t>Ratei attivi</t>
  </si>
  <si>
    <t>Risconti attivi</t>
  </si>
  <si>
    <t>STATO PATRIMONIALE
Attivo</t>
  </si>
  <si>
    <t>Importi: Unità di Euro</t>
  </si>
  <si>
    <t>Anno 2023</t>
  </si>
  <si>
    <t>Anno 2022</t>
  </si>
  <si>
    <t>IMMOBILIZZAZIONI</t>
  </si>
  <si>
    <t>Immobilizzazioni immateriali</t>
  </si>
  <si>
    <t>Costi d'impianto e di ampliamento</t>
  </si>
  <si>
    <t>Costi di ricerca, sviluppo</t>
  </si>
  <si>
    <t>Diritti di brevetto e di utilizzazione delle opere dell'ingegno</t>
  </si>
  <si>
    <t>4)</t>
  </si>
  <si>
    <t>5)</t>
  </si>
  <si>
    <t>Immobilizzazioni materiali</t>
  </si>
  <si>
    <t>a)</t>
  </si>
  <si>
    <t>b)</t>
  </si>
  <si>
    <t>6)</t>
  </si>
  <si>
    <t>7)</t>
  </si>
  <si>
    <t>8)</t>
  </si>
  <si>
    <t>9)</t>
  </si>
  <si>
    <t>Entro 12 mesi</t>
  </si>
  <si>
    <t>Oltre 12 mesi</t>
  </si>
  <si>
    <t>Immobilizzazioni finanziarie (con separata indicazione, per ciascuna voce dei crediti, degli importi esigibili entro l'esercizio successivo)</t>
  </si>
  <si>
    <t>c)</t>
  </si>
  <si>
    <t>d)</t>
  </si>
  <si>
    <t>Totale A)</t>
  </si>
  <si>
    <t>ATTIVO CIRCOLANTE</t>
  </si>
  <si>
    <t>Rimanenze</t>
  </si>
  <si>
    <t>Acconti per acquisti beni sanitari</t>
  </si>
  <si>
    <t>Acconti per acquisti beni non sanitari</t>
  </si>
  <si>
    <t>Crediti (con separata indicazione per ciascuna voce, degli importi esigibili oltre l'esercizio successivo)</t>
  </si>
  <si>
    <t>Crediti v/Stato parte corrente</t>
  </si>
  <si>
    <t>Crediti v/Stato per spesa corrente ed acconti</t>
  </si>
  <si>
    <t>Crediti v/Stato -  altro</t>
  </si>
  <si>
    <t>Crediti v/Stato per investimenti</t>
  </si>
  <si>
    <t xml:space="preserve">Crediti v/Ministero della Salute per ricerca corrente </t>
  </si>
  <si>
    <t>Crediti v/ Ministero della Salute per ricerca finalizzata</t>
  </si>
  <si>
    <t>Crediti v/Stato - investimenti per ricerca</t>
  </si>
  <si>
    <t>Crediti v/Regione o Provincia Autonoma - parte corrente</t>
  </si>
  <si>
    <t>a) Crediti v/Regione o Provincia Autonoma per finanziamento sanitario ordinario corrente</t>
  </si>
  <si>
    <t>b) Crediti v/Regione o Provincia Autonoma per finanziamento sanitario aggiuntivo corrente LEA</t>
  </si>
  <si>
    <t>c) Crediti v/Regione o Provincia Autonoma per finanziamento sanitario aggiuntivo corrente extra LEA</t>
  </si>
  <si>
    <t>d) Crediti v/Regione o Provincia Autonoma per spesa corrente - altro</t>
  </si>
  <si>
    <t>Crediti v/Regione o Provincia Autonoma - patrimonio netto</t>
  </si>
  <si>
    <t>Crediti v/Regione o Provincia Aut. per finanz.per investimenti</t>
  </si>
  <si>
    <t>Crediti v/Regione o Provincia Aut. per increm. fondo dotazione</t>
  </si>
  <si>
    <t>Crediti v/Aziende sanitarie pubbliche e acconto quota FSR da distribuire</t>
  </si>
  <si>
    <t>Crediti v/Aziende sanitarie pubbliche fuori Regione</t>
  </si>
  <si>
    <t>Attività finanziarie che non costituiscono immobilizzazioni</t>
  </si>
  <si>
    <t>Disponibilità liquide</t>
  </si>
  <si>
    <t>Totale B)</t>
  </si>
  <si>
    <t>Totale C)</t>
  </si>
  <si>
    <t>TOTALE ATTIVO (A+B+C)</t>
  </si>
  <si>
    <t xml:space="preserve">1) </t>
  </si>
  <si>
    <t>Canoni leasing ancora da pagare</t>
  </si>
  <si>
    <t>Beni in comodato</t>
  </si>
  <si>
    <t>Altri conti d'ordine</t>
  </si>
  <si>
    <t>Totale D)</t>
  </si>
  <si>
    <t>STATO PATRIMONIALE
Passivo e Patrimonio netto</t>
  </si>
  <si>
    <t>Importi: unità di Euro</t>
  </si>
  <si>
    <t>Fondo di dotazione</t>
  </si>
  <si>
    <t>Finanziamenti per investimenti</t>
  </si>
  <si>
    <t xml:space="preserve">a) </t>
  </si>
  <si>
    <t>Finanziamenti da Stato per ricerca</t>
  </si>
  <si>
    <t xml:space="preserve">c) </t>
  </si>
  <si>
    <t>Finanziamenti da Stato - altro</t>
  </si>
  <si>
    <t>Riserve da donazioni e lasciti vincolati ad investimenti</t>
  </si>
  <si>
    <t>Altre riserve</t>
  </si>
  <si>
    <t xml:space="preserve">Contributi per ripiani perdite </t>
  </si>
  <si>
    <t>Utili (perdite) portati a nuovo</t>
  </si>
  <si>
    <t>VII</t>
  </si>
  <si>
    <t>Utile (Perdita) dell'esercizio</t>
  </si>
  <si>
    <t>Fondi per imposte, anche differite</t>
  </si>
  <si>
    <t>Fondi per rischi</t>
  </si>
  <si>
    <t>Fondi da distribuire</t>
  </si>
  <si>
    <t xml:space="preserve">Quote inutilizzate contributi di parte corrente vincolati </t>
  </si>
  <si>
    <t>Altri fondi oneri</t>
  </si>
  <si>
    <t>Premio operosità</t>
  </si>
  <si>
    <t>TFR personale dipendente</t>
  </si>
  <si>
    <t>DEBITI (con separata indicazione per ciascuna voce, degli importi esigibili oltre l'esercizio successivo)</t>
  </si>
  <si>
    <t>Mutui passivi</t>
  </si>
  <si>
    <t>Debiti v/Stato</t>
  </si>
  <si>
    <t>Debiti v/Regione o provincia Autonoma</t>
  </si>
  <si>
    <t>Debiti v/Comuni</t>
  </si>
  <si>
    <t>Debiti verso aziende sanitarie pubbliche</t>
  </si>
  <si>
    <t>Debiti v/ aziende sanitarie pubbliche della Regione per spese correnti e mobilità</t>
  </si>
  <si>
    <t>Debiti v/ aziende sanitarie pubbliche della Regione per finanziamento sanitario aggiuntivo corrente LEA</t>
  </si>
  <si>
    <t>Debiti v/ aziende sanitarie pubbliche della Regione per finanziamento sanitario aggiuntivo corrente extra LEA</t>
  </si>
  <si>
    <t>Debiti v/ aziende sanitarie pubbliche della Regione per altre prestazioni</t>
  </si>
  <si>
    <t>e)</t>
  </si>
  <si>
    <t>Debiti v/ aziende sanitarie pubbliche della Regione per versamenti a patrimonio netto</t>
  </si>
  <si>
    <t>f)</t>
  </si>
  <si>
    <t>Debiti v/ aziende sanitarie pubbliche fuori Regione</t>
  </si>
  <si>
    <t>Debiti v/ società partecipate e/o enti dipendenti della Regione</t>
  </si>
  <si>
    <t>Debiti v/ fornitori</t>
  </si>
  <si>
    <t>Debiti v/ istituto tesoriere</t>
  </si>
  <si>
    <t>Debiti tributari</t>
  </si>
  <si>
    <t>10)</t>
  </si>
  <si>
    <t>Debiti v/ altri finanziatori</t>
  </si>
  <si>
    <t>11)</t>
  </si>
  <si>
    <t>Debiti v/ istituti previdenziali e sicurezza sociale</t>
  </si>
  <si>
    <t>12)</t>
  </si>
  <si>
    <t>Debiti v/ altri</t>
  </si>
  <si>
    <t>Totale E)</t>
  </si>
  <si>
    <t>TOTALE PASSIVO E PATRIMONIO NETTO (A+B+C+D+E)</t>
  </si>
  <si>
    <t>F)</t>
  </si>
  <si>
    <t>Totale F)</t>
  </si>
  <si>
    <t>Preventivo 2023</t>
  </si>
  <si>
    <t>Variazione Consuntivo 2023/Preventivo 2022</t>
  </si>
  <si>
    <t>Preconsuntivo 2023</t>
  </si>
  <si>
    <t>Bilancio d'esercizio 2023 - Conto Economico</t>
  </si>
  <si>
    <t>(Approvato con deliberazione del Direttore Generale n.262 del 20.05.2024)</t>
  </si>
  <si>
    <t>Bilancio d'esercizio 2023 - Stato Patrimoniale</t>
  </si>
</sst>
</file>

<file path=xl/styles.xml><?xml version="1.0" encoding="utf-8"?>
<styleSheet xmlns="http://schemas.openxmlformats.org/spreadsheetml/2006/main">
  <numFmts count="15">
    <numFmt numFmtId="41" formatCode="_-* #,##0_-;\-* #,##0_-;_-* &quot;-&quot;_-;_-@_-"/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#,##0;\(#,##0\)"/>
    <numFmt numFmtId="166" formatCode="_-* #,##0.00_-;\-* #,##0.00_-;_-* \-??_-;_-@_-"/>
    <numFmt numFmtId="167" formatCode="&quot;L.&quot;\ #,##0;[Red]\-&quot;L.&quot;\ #,##0"/>
    <numFmt numFmtId="168" formatCode="_-[$€]\ * #,##0.00_-;\-[$€]\ * #,##0.00_-;_-[$€]\ * &quot;-&quot;??_-;_-@_-"/>
    <numFmt numFmtId="169" formatCode="_(* #,##0_);_(* \(#,##0\);_(* &quot;-&quot;_);_(@_)"/>
    <numFmt numFmtId="170" formatCode="_(* #,##0.00_);_(* \(#,##0.00\);_(* &quot;-&quot;??_);_(@_)"/>
    <numFmt numFmtId="171" formatCode="_(* #,##0.00_);_(* \(#,##0.00\);_(* \-??_);_(@_)"/>
    <numFmt numFmtId="172" formatCode="_(&quot;$&quot;* #,##0_);_(&quot;$&quot;* \(#,##0\);_(&quot;$&quot;* &quot;-&quot;_);_(@_)"/>
    <numFmt numFmtId="173" formatCode="#,###"/>
    <numFmt numFmtId="174" formatCode="#,##0_ ;\-#,##0\ "/>
    <numFmt numFmtId="180" formatCode="_-* #,##0_-;\-* #,##0_-;_-* &quot;-&quot;??_-;_-@_-"/>
  </numFmts>
  <fonts count="5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4"/>
      <name val="DecimaWE Rg"/>
    </font>
    <font>
      <sz val="8"/>
      <color rgb="FFFF0000"/>
      <name val="DecimaWE Rg"/>
    </font>
    <font>
      <b/>
      <sz val="8"/>
      <color rgb="FFFF0000"/>
      <name val="DecimaWE Rg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Times New Roman"/>
      <family val="1"/>
    </font>
    <font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27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2" borderId="0" applyNumberFormat="0" applyBorder="0" applyAlignment="0" applyProtection="0"/>
    <xf numFmtId="0" fontId="18" fillId="5" borderId="0" applyNumberFormat="0" applyBorder="0" applyAlignment="0" applyProtection="0"/>
    <xf numFmtId="0" fontId="19" fillId="4" borderId="38" applyNumberFormat="0" applyAlignment="0" applyProtection="0"/>
    <xf numFmtId="0" fontId="20" fillId="0" borderId="39" applyNumberFormat="0" applyFill="0" applyAlignment="0" applyProtection="0"/>
    <xf numFmtId="0" fontId="21" fillId="13" borderId="40" applyNumberFormat="0" applyAlignment="0" applyProtection="0"/>
    <xf numFmtId="0" fontId="22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38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7" fillId="0" borderId="0" applyFill="0" applyBorder="0" applyAlignment="0" applyProtection="0"/>
    <xf numFmtId="40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23" fillId="5" borderId="38" applyNumberFormat="0" applyAlignment="0" applyProtection="0"/>
    <xf numFmtId="169" fontId="24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6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26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7" fillId="10" borderId="0" applyNumberFormat="0" applyBorder="0" applyAlignment="0" applyProtection="0"/>
    <xf numFmtId="0" fontId="7" fillId="0" borderId="0"/>
    <xf numFmtId="0" fontId="16" fillId="0" borderId="0"/>
    <xf numFmtId="0" fontId="25" fillId="0" borderId="0"/>
    <xf numFmtId="0" fontId="7" fillId="0" borderId="0"/>
    <xf numFmtId="0" fontId="25" fillId="0" borderId="0"/>
    <xf numFmtId="0" fontId="7" fillId="0" borderId="0"/>
    <xf numFmtId="0" fontId="7" fillId="0" borderId="0"/>
    <xf numFmtId="0" fontId="1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5" fillId="0" borderId="0"/>
    <xf numFmtId="0" fontId="4" fillId="0" borderId="0"/>
    <xf numFmtId="0" fontId="4" fillId="0" borderId="0"/>
    <xf numFmtId="0" fontId="26" fillId="6" borderId="41" applyNumberFormat="0" applyAlignment="0" applyProtection="0"/>
    <xf numFmtId="0" fontId="28" fillId="8" borderId="42" applyNumberFormat="0" applyAlignment="0" applyProtection="0"/>
    <xf numFmtId="9" fontId="26" fillId="0" borderId="0" applyFill="0" applyBorder="0" applyAlignment="0" applyProtection="0"/>
    <xf numFmtId="9" fontId="26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5" fillId="0" borderId="0" applyFont="0" applyFill="0" applyBorder="0" applyAlignment="0" applyProtection="0"/>
    <xf numFmtId="49" fontId="29" fillId="18" borderId="43">
      <alignment vertical="center"/>
    </xf>
    <xf numFmtId="49" fontId="7" fillId="19" borderId="43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44" applyNumberFormat="0" applyFill="0" applyAlignment="0" applyProtection="0"/>
    <xf numFmtId="0" fontId="33" fillId="0" borderId="45" applyNumberFormat="0" applyFill="0" applyAlignment="0" applyProtection="0"/>
    <xf numFmtId="0" fontId="34" fillId="0" borderId="46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47" applyNumberFormat="0" applyFill="0" applyAlignment="0" applyProtection="0"/>
    <xf numFmtId="0" fontId="37" fillId="20" borderId="0" applyNumberFormat="0" applyBorder="0" applyAlignment="0" applyProtection="0"/>
    <xf numFmtId="0" fontId="38" fillId="21" borderId="0" applyNumberFormat="0" applyBorder="0" applyAlignment="0" applyProtection="0"/>
    <xf numFmtId="172" fontId="24" fillId="0" borderId="0" applyFont="0" applyFill="0" applyBorder="0" applyAlignment="0" applyProtection="0"/>
    <xf numFmtId="44" fontId="2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3" fontId="39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4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4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0" borderId="13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1" fillId="0" borderId="14" xfId="0" quotePrefix="1" applyFont="1" applyBorder="1" applyAlignment="1" applyProtection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Border="1" applyAlignment="1" applyProtection="1">
      <alignment horizontal="left" vertical="center"/>
    </xf>
    <xf numFmtId="0" fontId="11" fillId="0" borderId="18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center" vertical="center"/>
    </xf>
    <xf numFmtId="0" fontId="11" fillId="0" borderId="19" xfId="0" applyFont="1" applyBorder="1" applyAlignment="1" applyProtection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 applyProtection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 applyProtection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Fill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10" fontId="11" fillId="3" borderId="51" xfId="3" applyNumberFormat="1" applyFont="1" applyFill="1" applyBorder="1" applyAlignment="1" applyProtection="1">
      <alignment horizontal="right" vertical="center"/>
    </xf>
    <xf numFmtId="10" fontId="11" fillId="3" borderId="32" xfId="3" applyNumberFormat="1" applyFont="1" applyFill="1" applyBorder="1" applyAlignment="1" applyProtection="1">
      <alignment horizontal="right" vertical="center"/>
    </xf>
    <xf numFmtId="10" fontId="11" fillId="3" borderId="7" xfId="3" applyNumberFormat="1" applyFont="1" applyFill="1" applyBorder="1" applyAlignment="1" applyProtection="1">
      <alignment horizontal="right" vertical="center"/>
    </xf>
    <xf numFmtId="10" fontId="11" fillId="3" borderId="53" xfId="3" applyNumberFormat="1" applyFont="1" applyFill="1" applyBorder="1" applyAlignment="1" applyProtection="1">
      <alignment horizontal="right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49" xfId="3" applyNumberFormat="1" applyFont="1" applyFill="1" applyBorder="1" applyAlignment="1" applyProtection="1">
      <alignment horizontal="right" vertical="center"/>
    </xf>
    <xf numFmtId="10" fontId="10" fillId="0" borderId="49" xfId="3" applyNumberFormat="1" applyFont="1" applyFill="1" applyBorder="1" applyAlignment="1" applyProtection="1">
      <alignment horizontal="right" vertical="center"/>
    </xf>
    <xf numFmtId="10" fontId="11" fillId="0" borderId="49" xfId="3" applyNumberFormat="1" applyFont="1" applyFill="1" applyBorder="1" applyAlignment="1" applyProtection="1">
      <alignment horizontal="right" vertical="center"/>
    </xf>
    <xf numFmtId="10" fontId="11" fillId="0" borderId="52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52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54" xfId="3" applyNumberFormat="1" applyFont="1" applyFill="1" applyBorder="1" applyAlignment="1">
      <alignment horizontal="right" vertical="center"/>
    </xf>
    <xf numFmtId="43" fontId="8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3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3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3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3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0" fontId="12" fillId="0" borderId="6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 applyProtection="1">
      <alignment horizontal="left" vertical="center"/>
    </xf>
    <xf numFmtId="0" fontId="11" fillId="2" borderId="3" xfId="0" quotePrefix="1" applyFont="1" applyFill="1" applyBorder="1" applyAlignment="1" applyProtection="1">
      <alignment horizontal="left" vertical="center"/>
    </xf>
    <xf numFmtId="0" fontId="14" fillId="2" borderId="20" xfId="0" quotePrefix="1" applyFont="1" applyFill="1" applyBorder="1" applyAlignment="1" applyProtection="1">
      <alignment horizontal="left" vertical="center"/>
    </xf>
    <xf numFmtId="0" fontId="14" fillId="2" borderId="21" xfId="0" quotePrefix="1" applyFont="1" applyFill="1" applyBorder="1" applyAlignment="1" applyProtection="1">
      <alignment horizontal="left" vertical="center"/>
    </xf>
    <xf numFmtId="0" fontId="13" fillId="0" borderId="14" xfId="0" applyFont="1" applyBorder="1" applyAlignment="1" applyProtection="1">
      <alignment horizontal="left" vertical="center" wrapText="1"/>
    </xf>
    <xf numFmtId="43" fontId="0" fillId="0" borderId="0" xfId="1" applyFont="1"/>
    <xf numFmtId="0" fontId="42" fillId="0" borderId="0" xfId="0" applyFont="1"/>
    <xf numFmtId="0" fontId="7" fillId="0" borderId="0" xfId="78" applyAlignment="1">
      <alignment vertical="center"/>
    </xf>
    <xf numFmtId="49" fontId="44" fillId="24" borderId="65" xfId="78" applyNumberFormat="1" applyFont="1" applyFill="1" applyBorder="1" applyAlignment="1">
      <alignment horizontal="center" vertical="center" wrapText="1"/>
    </xf>
    <xf numFmtId="49" fontId="41" fillId="0" borderId="68" xfId="78" applyNumberFormat="1" applyFont="1" applyFill="1" applyBorder="1" applyAlignment="1">
      <alignment vertical="center" wrapText="1"/>
    </xf>
    <xf numFmtId="0" fontId="41" fillId="0" borderId="61" xfId="78" applyFont="1" applyFill="1" applyBorder="1" applyAlignment="1">
      <alignment horizontal="left" vertical="center" wrapText="1"/>
    </xf>
    <xf numFmtId="49" fontId="41" fillId="0" borderId="61" xfId="78" applyNumberFormat="1" applyFont="1" applyFill="1" applyBorder="1" applyAlignment="1">
      <alignment horizontal="left" vertical="center" wrapText="1"/>
    </xf>
    <xf numFmtId="49" fontId="41" fillId="0" borderId="61" xfId="78" applyNumberFormat="1" applyFont="1" applyFill="1" applyBorder="1" applyAlignment="1">
      <alignment vertical="center" wrapText="1"/>
    </xf>
    <xf numFmtId="49" fontId="41" fillId="22" borderId="61" xfId="78" applyNumberFormat="1" applyFont="1" applyFill="1" applyBorder="1" applyAlignment="1">
      <alignment vertical="center" wrapText="1"/>
    </xf>
    <xf numFmtId="49" fontId="41" fillId="22" borderId="69" xfId="78" applyNumberFormat="1" applyFont="1" applyFill="1" applyBorder="1" applyAlignment="1">
      <alignment horizontal="left" vertical="center" wrapText="1"/>
    </xf>
    <xf numFmtId="49" fontId="45" fillId="3" borderId="71" xfId="78" applyNumberFormat="1" applyFont="1" applyFill="1" applyBorder="1" applyAlignment="1">
      <alignment horizontal="left" vertical="center" wrapText="1"/>
    </xf>
    <xf numFmtId="49" fontId="40" fillId="22" borderId="73" xfId="78" applyNumberFormat="1" applyFont="1" applyFill="1" applyBorder="1" applyAlignment="1">
      <alignment horizontal="left" vertical="center" wrapText="1"/>
    </xf>
    <xf numFmtId="49" fontId="40" fillId="22" borderId="74" xfId="78" applyNumberFormat="1" applyFont="1" applyFill="1" applyBorder="1" applyAlignment="1">
      <alignment horizontal="left" vertical="center" wrapText="1"/>
    </xf>
    <xf numFmtId="49" fontId="40" fillId="22" borderId="75" xfId="78" applyNumberFormat="1" applyFont="1" applyFill="1" applyBorder="1" applyAlignment="1">
      <alignment horizontal="left" vertical="center" wrapText="1"/>
    </xf>
    <xf numFmtId="49" fontId="40" fillId="22" borderId="58" xfId="78" applyNumberFormat="1" applyFont="1" applyFill="1" applyBorder="1" applyAlignment="1">
      <alignment horizontal="left" vertical="center" wrapText="1"/>
    </xf>
    <xf numFmtId="0" fontId="41" fillId="0" borderId="68" xfId="78" applyFont="1" applyFill="1" applyBorder="1" applyAlignment="1">
      <alignment vertical="center"/>
    </xf>
    <xf numFmtId="0" fontId="7" fillId="0" borderId="61" xfId="78" applyFont="1" applyFill="1" applyBorder="1" applyAlignment="1">
      <alignment vertical="center"/>
    </xf>
    <xf numFmtId="0" fontId="42" fillId="0" borderId="62" xfId="78" quotePrefix="1" applyFont="1" applyFill="1" applyBorder="1" applyAlignment="1">
      <alignment horizontal="center" vertical="center"/>
    </xf>
    <xf numFmtId="0" fontId="7" fillId="22" borderId="61" xfId="78" applyFont="1" applyFill="1" applyBorder="1" applyAlignment="1">
      <alignment vertical="center"/>
    </xf>
    <xf numFmtId="0" fontId="41" fillId="0" borderId="61" xfId="78" applyFont="1" applyFill="1" applyBorder="1" applyAlignment="1">
      <alignment vertical="center"/>
    </xf>
    <xf numFmtId="49" fontId="42" fillId="0" borderId="61" xfId="78" applyNumberFormat="1" applyFont="1" applyFill="1" applyBorder="1" applyAlignment="1">
      <alignment horizontal="left" vertical="center"/>
    </xf>
    <xf numFmtId="0" fontId="42" fillId="0" borderId="62" xfId="78" applyFont="1" applyFill="1" applyBorder="1" applyAlignment="1">
      <alignment horizontal="center" vertical="center"/>
    </xf>
    <xf numFmtId="49" fontId="41" fillId="0" borderId="61" xfId="78" applyNumberFormat="1" applyFont="1" applyFill="1" applyBorder="1" applyAlignment="1">
      <alignment vertical="center"/>
    </xf>
    <xf numFmtId="0" fontId="42" fillId="0" borderId="61" xfId="78" applyFont="1" applyFill="1" applyBorder="1" applyAlignment="1">
      <alignment horizontal="left" vertical="center"/>
    </xf>
    <xf numFmtId="0" fontId="42" fillId="22" borderId="61" xfId="78" applyFont="1" applyFill="1" applyBorder="1" applyAlignment="1">
      <alignment horizontal="left" vertical="center"/>
    </xf>
    <xf numFmtId="0" fontId="41" fillId="0" borderId="61" xfId="78" applyFont="1" applyFill="1" applyBorder="1" applyAlignment="1">
      <alignment horizontal="left" vertical="center"/>
    </xf>
    <xf numFmtId="49" fontId="41" fillId="0" borderId="61" xfId="78" applyNumberFormat="1" applyFont="1" applyFill="1" applyBorder="1" applyAlignment="1">
      <alignment horizontal="left" vertical="center"/>
    </xf>
    <xf numFmtId="49" fontId="41" fillId="22" borderId="61" xfId="78" applyNumberFormat="1" applyFont="1" applyFill="1" applyBorder="1" applyAlignment="1">
      <alignment vertical="center"/>
    </xf>
    <xf numFmtId="49" fontId="41" fillId="22" borderId="69" xfId="78" applyNumberFormat="1" applyFont="1" applyFill="1" applyBorder="1" applyAlignment="1">
      <alignment vertical="center"/>
    </xf>
    <xf numFmtId="0" fontId="45" fillId="3" borderId="71" xfId="78" applyFont="1" applyFill="1" applyBorder="1" applyAlignment="1">
      <alignment horizontal="left" vertical="center" wrapText="1"/>
    </xf>
    <xf numFmtId="0" fontId="45" fillId="25" borderId="76" xfId="78" applyFont="1" applyFill="1" applyBorder="1" applyAlignment="1">
      <alignment horizontal="left" vertical="center" wrapText="1"/>
    </xf>
    <xf numFmtId="0" fontId="7" fillId="25" borderId="77" xfId="78" applyFill="1" applyBorder="1" applyAlignment="1">
      <alignment vertical="center"/>
    </xf>
    <xf numFmtId="49" fontId="7" fillId="0" borderId="78" xfId="4" applyNumberFormat="1" applyFont="1" applyFill="1" applyBorder="1" applyAlignment="1" applyProtection="1">
      <alignment horizontal="center" vertical="center" wrapText="1"/>
    </xf>
    <xf numFmtId="49" fontId="7" fillId="0" borderId="79" xfId="4" applyNumberFormat="1" applyFont="1" applyFill="1" applyBorder="1" applyAlignment="1" applyProtection="1">
      <alignment horizontal="center" vertical="center" wrapText="1"/>
    </xf>
    <xf numFmtId="43" fontId="7" fillId="22" borderId="79" xfId="124" applyFont="1" applyFill="1" applyBorder="1" applyAlignment="1" applyProtection="1">
      <alignment horizontal="center" vertical="center" wrapText="1"/>
    </xf>
    <xf numFmtId="49" fontId="7" fillId="22" borderId="79" xfId="4" applyNumberFormat="1" applyFont="1" applyFill="1" applyBorder="1" applyAlignment="1" applyProtection="1">
      <alignment horizontal="center" vertical="center" wrapText="1"/>
    </xf>
    <xf numFmtId="49" fontId="7" fillId="22" borderId="80" xfId="4" applyNumberFormat="1" applyFont="1" applyFill="1" applyBorder="1" applyAlignment="1" applyProtection="1">
      <alignment horizontal="center" vertical="center" wrapText="1"/>
    </xf>
    <xf numFmtId="49" fontId="41" fillId="3" borderId="81" xfId="78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2" borderId="78" xfId="78" applyFont="1" applyFill="1" applyBorder="1" applyAlignment="1">
      <alignment horizontal="center" vertical="center"/>
    </xf>
    <xf numFmtId="49" fontId="7" fillId="0" borderId="79" xfId="78" applyNumberFormat="1" applyFont="1" applyFill="1" applyBorder="1" applyAlignment="1">
      <alignment horizontal="center" vertical="center" wrapText="1"/>
    </xf>
    <xf numFmtId="49" fontId="7" fillId="0" borderId="79" xfId="78" applyNumberFormat="1" applyFont="1" applyFill="1" applyBorder="1" applyAlignment="1">
      <alignment horizontal="center" vertical="center"/>
    </xf>
    <xf numFmtId="49" fontId="7" fillId="22" borderId="79" xfId="78" applyNumberFormat="1" applyFont="1" applyFill="1" applyBorder="1" applyAlignment="1">
      <alignment horizontal="center" vertical="center"/>
    </xf>
    <xf numFmtId="3" fontId="7" fillId="0" borderId="79" xfId="78" applyNumberFormat="1" applyFont="1" applyFill="1" applyBorder="1" applyAlignment="1">
      <alignment horizontal="center" vertical="center" wrapText="1"/>
    </xf>
    <xf numFmtId="0" fontId="7" fillId="0" borderId="79" xfId="78" applyFont="1" applyFill="1" applyBorder="1" applyAlignment="1">
      <alignment horizontal="center" vertical="center"/>
    </xf>
    <xf numFmtId="0" fontId="7" fillId="22" borderId="79" xfId="78" applyFont="1" applyFill="1" applyBorder="1" applyAlignment="1">
      <alignment horizontal="center" vertical="center" wrapText="1"/>
    </xf>
    <xf numFmtId="0" fontId="7" fillId="0" borderId="79" xfId="78" quotePrefix="1" applyFont="1" applyFill="1" applyBorder="1" applyAlignment="1">
      <alignment horizontal="center" vertical="center"/>
    </xf>
    <xf numFmtId="0" fontId="7" fillId="0" borderId="79" xfId="78" quotePrefix="1" applyFont="1" applyFill="1" applyBorder="1" applyAlignment="1">
      <alignment horizontal="center" vertical="center" wrapText="1"/>
    </xf>
    <xf numFmtId="0" fontId="7" fillId="22" borderId="80" xfId="78" quotePrefix="1" applyFont="1" applyFill="1" applyBorder="1" applyAlignment="1">
      <alignment horizontal="center" vertical="center" wrapText="1"/>
    </xf>
    <xf numFmtId="49" fontId="40" fillId="3" borderId="81" xfId="78" applyNumberFormat="1" applyFont="1" applyFill="1" applyBorder="1" applyAlignment="1">
      <alignment horizontal="left" vertical="center" wrapText="1"/>
    </xf>
    <xf numFmtId="0" fontId="46" fillId="24" borderId="59" xfId="78" applyFont="1" applyFill="1" applyBorder="1" applyAlignment="1">
      <alignment horizontal="center" vertical="center"/>
    </xf>
    <xf numFmtId="0" fontId="46" fillId="24" borderId="62" xfId="78" applyFont="1" applyFill="1" applyBorder="1" applyAlignment="1">
      <alignment horizontal="center" vertical="center"/>
    </xf>
    <xf numFmtId="0" fontId="46" fillId="24" borderId="66" xfId="78" applyFont="1" applyFill="1" applyBorder="1" applyAlignment="1">
      <alignment horizontal="center" vertical="center"/>
    </xf>
    <xf numFmtId="2" fontId="46" fillId="0" borderId="64" xfId="4" applyNumberFormat="1" applyFont="1" applyFill="1" applyBorder="1" applyAlignment="1" applyProtection="1">
      <alignment horizontal="center" vertical="center" wrapText="1"/>
    </xf>
    <xf numFmtId="1" fontId="46" fillId="0" borderId="62" xfId="4" applyNumberFormat="1" applyFont="1" applyFill="1" applyBorder="1" applyAlignment="1" applyProtection="1">
      <alignment horizontal="center" vertical="center" wrapText="1"/>
    </xf>
    <xf numFmtId="1" fontId="46" fillId="0" borderId="70" xfId="4" applyNumberFormat="1" applyFont="1" applyFill="1" applyBorder="1" applyAlignment="1" applyProtection="1">
      <alignment horizontal="center" vertical="center" wrapText="1"/>
    </xf>
    <xf numFmtId="49" fontId="47" fillId="3" borderId="72" xfId="78" applyNumberFormat="1" applyFont="1" applyFill="1" applyBorder="1" applyAlignment="1">
      <alignment horizontal="center" vertical="center" wrapText="1"/>
    </xf>
    <xf numFmtId="49" fontId="46" fillId="22" borderId="74" xfId="78" applyNumberFormat="1" applyFont="1" applyFill="1" applyBorder="1" applyAlignment="1">
      <alignment horizontal="left" vertical="center" wrapText="1"/>
    </xf>
    <xf numFmtId="49" fontId="46" fillId="22" borderId="58" xfId="78" applyNumberFormat="1" applyFont="1" applyFill="1" applyBorder="1" applyAlignment="1">
      <alignment horizontal="left" vertical="center" wrapText="1"/>
    </xf>
    <xf numFmtId="49" fontId="46" fillId="24" borderId="66" xfId="78" applyNumberFormat="1" applyFont="1" applyFill="1" applyBorder="1" applyAlignment="1">
      <alignment horizontal="center" vertical="center" wrapText="1"/>
    </xf>
    <xf numFmtId="49" fontId="46" fillId="0" borderId="64" xfId="78" applyNumberFormat="1" applyFont="1" applyFill="1" applyBorder="1" applyAlignment="1">
      <alignment horizontal="center" vertical="center" wrapText="1"/>
    </xf>
    <xf numFmtId="0" fontId="46" fillId="0" borderId="62" xfId="78" quotePrefix="1" applyFont="1" applyFill="1" applyBorder="1" applyAlignment="1">
      <alignment horizontal="center" vertical="center"/>
    </xf>
    <xf numFmtId="0" fontId="46" fillId="0" borderId="62" xfId="78" quotePrefix="1" applyFont="1" applyFill="1" applyBorder="1" applyAlignment="1">
      <alignment horizontal="center" vertical="center" wrapText="1"/>
    </xf>
    <xf numFmtId="0" fontId="46" fillId="0" borderId="70" xfId="78" quotePrefix="1" applyFont="1" applyFill="1" applyBorder="1" applyAlignment="1">
      <alignment horizontal="center" vertical="center"/>
    </xf>
    <xf numFmtId="0" fontId="46" fillId="3" borderId="72" xfId="78" applyFont="1" applyFill="1" applyBorder="1" applyAlignment="1">
      <alignment horizontal="center" vertical="center" wrapText="1"/>
    </xf>
    <xf numFmtId="0" fontId="46" fillId="0" borderId="0" xfId="78" applyFont="1" applyAlignment="1">
      <alignment vertical="center"/>
    </xf>
    <xf numFmtId="0" fontId="46" fillId="25" borderId="77" xfId="78" applyFont="1" applyFill="1" applyBorder="1" applyAlignment="1">
      <alignment horizontal="center" vertical="center" wrapText="1"/>
    </xf>
    <xf numFmtId="10" fontId="11" fillId="0" borderId="49" xfId="3" applyNumberFormat="1" applyFont="1" applyFill="1" applyBorder="1" applyAlignment="1">
      <alignment horizontal="right" vertical="center"/>
    </xf>
    <xf numFmtId="10" fontId="8" fillId="0" borderId="0" xfId="0" applyNumberFormat="1" applyFont="1" applyFill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5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74" fontId="10" fillId="0" borderId="3" xfId="1" quotePrefix="1" applyNumberFormat="1" applyFont="1" applyFill="1" applyBorder="1" applyAlignment="1" applyProtection="1">
      <alignment horizontal="center" vertical="center" wrapText="1"/>
    </xf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43" fontId="15" fillId="0" borderId="14" xfId="1" applyFont="1" applyFill="1" applyBorder="1" applyAlignment="1" applyProtection="1">
      <alignment horizontal="right" vertical="center"/>
    </xf>
    <xf numFmtId="174" fontId="6" fillId="0" borderId="0" xfId="1" applyNumberFormat="1" applyFont="1" applyAlignment="1">
      <alignment vertical="center"/>
    </xf>
    <xf numFmtId="174" fontId="6" fillId="0" borderId="0" xfId="1" applyNumberFormat="1" applyFont="1" applyFill="1" applyAlignment="1">
      <alignment vertical="center"/>
    </xf>
    <xf numFmtId="10" fontId="8" fillId="0" borderId="0" xfId="2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74" fontId="9" fillId="0" borderId="2" xfId="1" applyNumberFormat="1" applyFont="1" applyFill="1" applyBorder="1" applyAlignment="1" applyProtection="1">
      <alignment vertical="center"/>
    </xf>
    <xf numFmtId="0" fontId="8" fillId="0" borderId="0" xfId="0" applyFont="1" applyFill="1" applyAlignment="1">
      <alignment vertical="center"/>
    </xf>
    <xf numFmtId="174" fontId="10" fillId="0" borderId="3" xfId="1" quotePrefix="1" applyNumberFormat="1" applyFont="1" applyFill="1" applyBorder="1" applyAlignment="1" applyProtection="1">
      <alignment horizontal="center" vertical="center" wrapText="1"/>
    </xf>
    <xf numFmtId="0" fontId="8" fillId="0" borderId="0" xfId="78" applyFont="1" applyAlignment="1">
      <alignment vertical="center"/>
    </xf>
    <xf numFmtId="20" fontId="8" fillId="0" borderId="0" xfId="78" applyNumberFormat="1" applyFont="1" applyBorder="1" applyAlignment="1">
      <alignment horizontal="center" vertical="center"/>
    </xf>
    <xf numFmtId="0" fontId="6" fillId="0" borderId="0" xfId="78" applyFont="1" applyBorder="1" applyAlignment="1">
      <alignment vertical="center"/>
    </xf>
    <xf numFmtId="0" fontId="10" fillId="0" borderId="0" xfId="78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right" vertical="center"/>
    </xf>
    <xf numFmtId="3" fontId="10" fillId="0" borderId="0" xfId="1" applyNumberFormat="1" applyFont="1" applyBorder="1" applyAlignment="1">
      <alignment horizontal="center" vertical="center"/>
    </xf>
    <xf numFmtId="43" fontId="11" fillId="0" borderId="0" xfId="1" applyFont="1" applyBorder="1" applyAlignment="1">
      <alignment horizontal="center" vertical="center"/>
    </xf>
    <xf numFmtId="3" fontId="11" fillId="0" borderId="0" xfId="78" applyNumberFormat="1" applyFont="1" applyFill="1" applyBorder="1" applyAlignment="1">
      <alignment horizontal="center" vertical="center"/>
    </xf>
    <xf numFmtId="3" fontId="10" fillId="0" borderId="7" xfId="2" quotePrefix="1" applyNumberFormat="1" applyFont="1" applyFill="1" applyBorder="1" applyAlignment="1" applyProtection="1">
      <alignment horizontal="center" vertical="center" wrapText="1"/>
    </xf>
    <xf numFmtId="0" fontId="8" fillId="0" borderId="0" xfId="78" applyFont="1" applyFill="1" applyAlignment="1">
      <alignment vertical="center"/>
    </xf>
    <xf numFmtId="0" fontId="6" fillId="0" borderId="13" xfId="78" applyFont="1" applyBorder="1" applyAlignment="1" applyProtection="1">
      <alignment horizontal="center" vertical="center" wrapText="1"/>
    </xf>
    <xf numFmtId="0" fontId="6" fillId="0" borderId="0" xfId="78" applyFont="1" applyBorder="1" applyAlignment="1" applyProtection="1">
      <alignment horizontal="center" vertical="center" wrapText="1"/>
    </xf>
    <xf numFmtId="173" fontId="6" fillId="0" borderId="9" xfId="116" applyFont="1" applyBorder="1" applyAlignment="1">
      <alignment horizontal="left" vertical="center"/>
    </xf>
    <xf numFmtId="165" fontId="10" fillId="0" borderId="9" xfId="78" applyNumberFormat="1" applyFont="1" applyBorder="1" applyAlignment="1" applyProtection="1">
      <alignment horizontal="right" vertical="center" wrapText="1"/>
    </xf>
    <xf numFmtId="165" fontId="10" fillId="0" borderId="0" xfId="78" applyNumberFormat="1" applyFont="1" applyBorder="1" applyAlignment="1" applyProtection="1">
      <alignment horizontal="right" vertical="center" wrapText="1"/>
    </xf>
    <xf numFmtId="3" fontId="10" fillId="0" borderId="11" xfId="1" applyNumberFormat="1" applyFont="1" applyBorder="1" applyAlignment="1" applyProtection="1">
      <alignment horizontal="right" vertical="center" wrapText="1"/>
    </xf>
    <xf numFmtId="174" fontId="10" fillId="0" borderId="11" xfId="1" applyNumberFormat="1" applyFont="1" applyBorder="1" applyAlignment="1" applyProtection="1">
      <alignment horizontal="right" vertical="center" wrapText="1"/>
    </xf>
    <xf numFmtId="10" fontId="10" fillId="0" borderId="12" xfId="3" applyNumberFormat="1" applyFont="1" applyFill="1" applyBorder="1" applyAlignment="1" applyProtection="1">
      <alignment horizontal="right" vertical="center" wrapText="1"/>
    </xf>
    <xf numFmtId="43" fontId="11" fillId="0" borderId="13" xfId="1" applyFont="1" applyBorder="1" applyAlignment="1" applyProtection="1">
      <alignment horizontal="center" vertical="center"/>
    </xf>
    <xf numFmtId="43" fontId="11" fillId="0" borderId="14" xfId="1" applyFont="1" applyBorder="1" applyAlignment="1" applyProtection="1">
      <alignment horizontal="left" vertical="center"/>
    </xf>
    <xf numFmtId="43" fontId="11" fillId="0" borderId="0" xfId="1" applyFont="1" applyBorder="1" applyAlignment="1" applyProtection="1">
      <alignment horizontal="center" vertical="center"/>
    </xf>
    <xf numFmtId="43" fontId="11" fillId="0" borderId="0" xfId="1" applyFont="1" applyBorder="1" applyAlignment="1">
      <alignment vertical="center"/>
    </xf>
    <xf numFmtId="43" fontId="11" fillId="0" borderId="0" xfId="1" applyFont="1" applyBorder="1" applyAlignment="1" applyProtection="1">
      <alignment horizontal="right" vertical="center"/>
    </xf>
    <xf numFmtId="3" fontId="15" fillId="0" borderId="15" xfId="1" applyNumberFormat="1" applyFont="1" applyFill="1" applyBorder="1" applyAlignment="1" applyProtection="1">
      <alignment horizontal="right" vertical="center"/>
    </xf>
    <xf numFmtId="3" fontId="15" fillId="0" borderId="15" xfId="1" applyNumberFormat="1" applyFont="1" applyBorder="1" applyAlignment="1" applyProtection="1">
      <alignment horizontal="right" vertical="center"/>
    </xf>
    <xf numFmtId="174" fontId="15" fillId="0" borderId="15" xfId="1" applyNumberFormat="1" applyFont="1" applyBorder="1" applyAlignment="1" applyProtection="1">
      <alignment horizontal="right" vertical="center"/>
    </xf>
    <xf numFmtId="10" fontId="15" fillId="0" borderId="16" xfId="3" applyNumberFormat="1" applyFont="1" applyFill="1" applyBorder="1" applyAlignment="1" applyProtection="1">
      <alignment horizontal="right" vertical="center"/>
    </xf>
    <xf numFmtId="0" fontId="11" fillId="0" borderId="0" xfId="78" applyFont="1" applyAlignment="1">
      <alignment vertical="center"/>
    </xf>
    <xf numFmtId="43" fontId="11" fillId="0" borderId="13" xfId="1" applyFont="1" applyBorder="1" applyAlignment="1">
      <alignment vertical="center"/>
    </xf>
    <xf numFmtId="43" fontId="11" fillId="0" borderId="0" xfId="1" applyFont="1" applyFill="1" applyBorder="1" applyAlignment="1" applyProtection="1">
      <alignment horizontal="left" vertical="center"/>
    </xf>
    <xf numFmtId="3" fontId="11" fillId="0" borderId="15" xfId="1" applyNumberFormat="1" applyFont="1" applyFill="1" applyBorder="1" applyAlignment="1" applyProtection="1">
      <alignment horizontal="right" vertical="center"/>
    </xf>
    <xf numFmtId="174" fontId="11" fillId="0" borderId="15" xfId="1" applyNumberFormat="1" applyFont="1" applyBorder="1" applyAlignment="1" applyProtection="1">
      <alignment horizontal="right" vertical="center"/>
    </xf>
    <xf numFmtId="164" fontId="11" fillId="0" borderId="0" xfId="78" applyNumberFormat="1" applyFont="1" applyAlignment="1">
      <alignment vertical="center"/>
    </xf>
    <xf numFmtId="43" fontId="10" fillId="0" borderId="0" xfId="1" applyFont="1" applyBorder="1" applyAlignment="1" applyProtection="1">
      <alignment horizontal="center" vertical="center"/>
    </xf>
    <xf numFmtId="43" fontId="13" fillId="0" borderId="0" xfId="1" applyFont="1" applyFill="1" applyBorder="1" applyAlignment="1" applyProtection="1">
      <alignment horizontal="left" vertical="center"/>
    </xf>
    <xf numFmtId="43" fontId="10" fillId="0" borderId="0" xfId="1" applyFont="1" applyBorder="1" applyAlignment="1" applyProtection="1">
      <alignment horizontal="right" vertical="center"/>
    </xf>
    <xf numFmtId="3" fontId="13" fillId="0" borderId="15" xfId="1" applyNumberFormat="1" applyFont="1" applyFill="1" applyBorder="1" applyAlignment="1" applyProtection="1">
      <alignment horizontal="right" vertical="center"/>
    </xf>
    <xf numFmtId="10" fontId="13" fillId="0" borderId="16" xfId="3" applyNumberFormat="1" applyFont="1" applyFill="1" applyBorder="1" applyAlignment="1" applyProtection="1">
      <alignment horizontal="right" vertical="center"/>
    </xf>
    <xf numFmtId="0" fontId="10" fillId="0" borderId="0" xfId="78" applyFont="1" applyAlignment="1">
      <alignment vertical="center"/>
    </xf>
    <xf numFmtId="43" fontId="10" fillId="0" borderId="13" xfId="1" applyFont="1" applyBorder="1" applyAlignment="1">
      <alignment vertical="center"/>
    </xf>
    <xf numFmtId="43" fontId="10" fillId="0" borderId="0" xfId="1" applyFont="1" applyBorder="1" applyAlignment="1">
      <alignment vertical="center"/>
    </xf>
    <xf numFmtId="3" fontId="10" fillId="0" borderId="15" xfId="1" applyNumberFormat="1" applyFont="1" applyFill="1" applyBorder="1" applyAlignment="1" applyProtection="1">
      <alignment horizontal="right" vertical="center"/>
    </xf>
    <xf numFmtId="165" fontId="10" fillId="0" borderId="0" xfId="78" applyNumberFormat="1" applyFont="1" applyAlignment="1">
      <alignment vertical="center"/>
    </xf>
    <xf numFmtId="43" fontId="11" fillId="0" borderId="0" xfId="1" quotePrefix="1" applyFont="1" applyFill="1" applyBorder="1" applyAlignment="1" applyProtection="1">
      <alignment horizontal="left" vertical="center"/>
    </xf>
    <xf numFmtId="165" fontId="11" fillId="0" borderId="0" xfId="78" applyNumberFormat="1" applyFont="1" applyAlignment="1">
      <alignment vertical="center"/>
    </xf>
    <xf numFmtId="43" fontId="13" fillId="0" borderId="0" xfId="1" quotePrefix="1" applyFont="1" applyFill="1" applyBorder="1" applyAlignment="1" applyProtection="1">
      <alignment horizontal="left" vertical="center"/>
    </xf>
    <xf numFmtId="43" fontId="15" fillId="0" borderId="13" xfId="1" applyFont="1" applyBorder="1" applyAlignment="1" applyProtection="1">
      <alignment horizontal="center" vertical="center"/>
    </xf>
    <xf numFmtId="43" fontId="15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center" vertical="center"/>
    </xf>
    <xf numFmtId="43" fontId="13" fillId="0" borderId="0" xfId="1" applyFont="1" applyBorder="1" applyAlignment="1" applyProtection="1">
      <alignment horizontal="left" vertical="center"/>
    </xf>
    <xf numFmtId="43" fontId="13" fillId="0" borderId="0" xfId="1" applyFont="1" applyBorder="1" applyAlignment="1">
      <alignment vertical="center"/>
    </xf>
    <xf numFmtId="43" fontId="13" fillId="0" borderId="0" xfId="1" applyFont="1" applyBorder="1" applyAlignment="1" applyProtection="1">
      <alignment horizontal="right" vertical="center"/>
    </xf>
    <xf numFmtId="0" fontId="13" fillId="0" borderId="0" xfId="78" applyFont="1" applyAlignment="1">
      <alignment vertical="center"/>
    </xf>
    <xf numFmtId="165" fontId="13" fillId="0" borderId="0" xfId="78" applyNumberFormat="1" applyFont="1" applyAlignment="1">
      <alignment vertical="center"/>
    </xf>
    <xf numFmtId="43" fontId="10" fillId="0" borderId="0" xfId="1" applyFont="1" applyBorder="1" applyAlignment="1" applyProtection="1">
      <alignment horizontal="left" vertical="center"/>
    </xf>
    <xf numFmtId="43" fontId="10" fillId="0" borderId="14" xfId="1" applyFont="1" applyFill="1" applyBorder="1" applyAlignment="1">
      <alignment vertical="center"/>
    </xf>
    <xf numFmtId="43" fontId="13" fillId="0" borderId="3" xfId="1" applyFont="1" applyBorder="1" applyAlignment="1" applyProtection="1">
      <alignment horizontal="center" vertical="center"/>
    </xf>
    <xf numFmtId="43" fontId="10" fillId="0" borderId="0" xfId="1" quotePrefix="1" applyFont="1" applyFill="1" applyBorder="1" applyAlignment="1" applyProtection="1">
      <alignment horizontal="left" vertical="center"/>
    </xf>
    <xf numFmtId="43" fontId="10" fillId="0" borderId="15" xfId="1" applyFont="1" applyBorder="1" applyAlignment="1" applyProtection="1">
      <alignment horizontal="right" vertical="center"/>
    </xf>
    <xf numFmtId="43" fontId="13" fillId="0" borderId="14" xfId="1" quotePrefix="1" applyFont="1" applyFill="1" applyBorder="1" applyAlignment="1" applyProtection="1">
      <alignment horizontal="left" vertical="center"/>
    </xf>
    <xf numFmtId="3" fontId="10" fillId="0" borderId="33" xfId="1" applyNumberFormat="1" applyFont="1" applyFill="1" applyBorder="1" applyAlignment="1" applyProtection="1">
      <alignment horizontal="right" vertical="center"/>
    </xf>
    <xf numFmtId="43" fontId="10" fillId="0" borderId="9" xfId="1" applyFont="1" applyBorder="1" applyAlignment="1" applyProtection="1">
      <alignment horizontal="right" vertical="center"/>
    </xf>
    <xf numFmtId="43" fontId="10" fillId="0" borderId="35" xfId="1" applyFont="1" applyBorder="1" applyAlignment="1" applyProtection="1">
      <alignment horizontal="right" vertical="center"/>
    </xf>
    <xf numFmtId="3" fontId="11" fillId="2" borderId="3" xfId="1" applyNumberFormat="1" applyFont="1" applyFill="1" applyBorder="1" applyAlignment="1" applyProtection="1">
      <alignment horizontal="right" vertical="center"/>
    </xf>
    <xf numFmtId="3" fontId="15" fillId="2" borderId="3" xfId="1" applyNumberFormat="1" applyFont="1" applyFill="1" applyBorder="1" applyAlignment="1" applyProtection="1">
      <alignment horizontal="right" vertical="center"/>
    </xf>
    <xf numFmtId="174" fontId="11" fillId="2" borderId="3" xfId="1" applyNumberFormat="1" applyFont="1" applyFill="1" applyBorder="1" applyAlignment="1" applyProtection="1">
      <alignment horizontal="right" vertical="center"/>
    </xf>
    <xf numFmtId="3" fontId="11" fillId="0" borderId="11" xfId="1" applyNumberFormat="1" applyFont="1" applyBorder="1" applyAlignment="1" applyProtection="1">
      <alignment horizontal="right" vertical="center"/>
    </xf>
    <xf numFmtId="174" fontId="11" fillId="0" borderId="11" xfId="1" applyNumberFormat="1" applyFont="1" applyBorder="1" applyAlignment="1" applyProtection="1">
      <alignment horizontal="right" vertical="center"/>
    </xf>
    <xf numFmtId="10" fontId="11" fillId="0" borderId="12" xfId="3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vertical="center"/>
    </xf>
    <xf numFmtId="43" fontId="11" fillId="0" borderId="14" xfId="1" applyFont="1" applyFill="1" applyBorder="1" applyAlignment="1" applyProtection="1">
      <alignment vertical="center"/>
    </xf>
    <xf numFmtId="43" fontId="11" fillId="0" borderId="0" xfId="1" applyFont="1" applyBorder="1" applyAlignment="1" applyProtection="1">
      <alignment vertical="center"/>
    </xf>
    <xf numFmtId="43" fontId="15" fillId="0" borderId="14" xfId="1" applyFont="1" applyFill="1" applyBorder="1" applyAlignment="1" applyProtection="1">
      <alignment vertical="center"/>
    </xf>
    <xf numFmtId="43" fontId="10" fillId="0" borderId="0" xfId="1" applyFont="1" applyBorder="1" applyAlignment="1" applyProtection="1">
      <alignment vertical="center"/>
    </xf>
    <xf numFmtId="43" fontId="10" fillId="0" borderId="0" xfId="1" applyFont="1" applyFill="1" applyBorder="1" applyAlignment="1">
      <alignment horizontal="left" vertical="center"/>
    </xf>
    <xf numFmtId="43" fontId="10" fillId="0" borderId="0" xfId="1" applyFont="1" applyFill="1" applyBorder="1" applyAlignment="1">
      <alignment vertical="center"/>
    </xf>
    <xf numFmtId="180" fontId="10" fillId="0" borderId="87" xfId="1" applyNumberFormat="1" applyFont="1" applyFill="1" applyBorder="1" applyAlignment="1" applyProtection="1">
      <alignment vertical="center"/>
    </xf>
    <xf numFmtId="43" fontId="13" fillId="0" borderId="0" xfId="1" applyFont="1" applyBorder="1" applyAlignment="1" applyProtection="1">
      <alignment vertical="center"/>
    </xf>
    <xf numFmtId="180" fontId="10" fillId="0" borderId="87" xfId="1" applyNumberFormat="1" applyFont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vertical="center" wrapText="1"/>
    </xf>
    <xf numFmtId="180" fontId="10" fillId="0" borderId="15" xfId="1" applyNumberFormat="1" applyFont="1" applyFill="1" applyBorder="1" applyAlignment="1" applyProtection="1">
      <alignment vertical="center"/>
    </xf>
    <xf numFmtId="43" fontId="10" fillId="0" borderId="0" xfId="1" applyFont="1" applyFill="1" applyBorder="1" applyAlignment="1" applyProtection="1">
      <alignment vertical="center" wrapText="1"/>
    </xf>
    <xf numFmtId="3" fontId="10" fillId="0" borderId="15" xfId="1" applyNumberFormat="1" applyFont="1" applyBorder="1" applyAlignment="1" applyProtection="1">
      <alignment horizontal="right" vertical="center"/>
    </xf>
    <xf numFmtId="180" fontId="10" fillId="0" borderId="37" xfId="1" applyNumberFormat="1" applyFont="1" applyFill="1" applyBorder="1" applyAlignment="1" applyProtection="1">
      <alignment vertical="center"/>
    </xf>
    <xf numFmtId="43" fontId="11" fillId="0" borderId="0" xfId="1" applyFont="1" applyFill="1" applyBorder="1" applyAlignment="1" applyProtection="1">
      <alignment vertical="center"/>
    </xf>
    <xf numFmtId="3" fontId="11" fillId="0" borderId="15" xfId="1" applyNumberFormat="1" applyFont="1" applyBorder="1" applyAlignment="1" applyProtection="1">
      <alignment horizontal="right" vertical="center"/>
    </xf>
    <xf numFmtId="43" fontId="13" fillId="0" borderId="0" xfId="1" applyFont="1" applyFill="1" applyBorder="1" applyAlignment="1" applyProtection="1">
      <alignment vertical="center"/>
    </xf>
    <xf numFmtId="3" fontId="11" fillId="0" borderId="15" xfId="1" applyNumberFormat="1" applyFont="1" applyFill="1" applyBorder="1" applyAlignment="1">
      <alignment horizontal="right" vertical="center"/>
    </xf>
    <xf numFmtId="3" fontId="11" fillId="0" borderId="15" xfId="1" applyNumberFormat="1" applyFont="1" applyBorder="1" applyAlignment="1">
      <alignment horizontal="right" vertical="center"/>
    </xf>
    <xf numFmtId="43" fontId="49" fillId="0" borderId="0" xfId="1" applyFont="1" applyBorder="1" applyAlignment="1" applyProtection="1">
      <alignment vertical="center"/>
    </xf>
    <xf numFmtId="43" fontId="11" fillId="0" borderId="9" xfId="1" applyFont="1" applyBorder="1" applyAlignment="1" applyProtection="1">
      <alignment vertical="center"/>
    </xf>
    <xf numFmtId="43" fontId="11" fillId="0" borderId="14" xfId="1" applyFont="1" applyBorder="1" applyAlignment="1" applyProtection="1">
      <alignment vertical="center"/>
    </xf>
    <xf numFmtId="3" fontId="11" fillId="0" borderId="14" xfId="1" applyNumberFormat="1" applyFont="1" applyBorder="1" applyAlignment="1" applyProtection="1">
      <alignment vertical="center"/>
    </xf>
    <xf numFmtId="43" fontId="11" fillId="0" borderId="35" xfId="1" applyFont="1" applyBorder="1" applyAlignment="1" applyProtection="1">
      <alignment vertical="center"/>
    </xf>
    <xf numFmtId="43" fontId="11" fillId="0" borderId="13" xfId="1" applyFont="1" applyFill="1" applyBorder="1" applyAlignment="1" applyProtection="1">
      <alignment vertical="center"/>
    </xf>
    <xf numFmtId="3" fontId="11" fillId="0" borderId="0" xfId="1" applyNumberFormat="1" applyFont="1" applyFill="1" applyBorder="1" applyAlignment="1" applyProtection="1">
      <alignment vertical="center"/>
    </xf>
    <xf numFmtId="174" fontId="10" fillId="0" borderId="15" xfId="1" applyNumberFormat="1" applyFont="1" applyBorder="1" applyAlignment="1" applyProtection="1">
      <alignment horizontal="right" vertical="center"/>
    </xf>
    <xf numFmtId="0" fontId="11" fillId="0" borderId="0" xfId="78" applyFont="1" applyFill="1" applyBorder="1" applyAlignment="1">
      <alignment vertical="center"/>
    </xf>
    <xf numFmtId="165" fontId="11" fillId="0" borderId="0" xfId="78" applyNumberFormat="1" applyFont="1" applyFill="1" applyBorder="1" applyAlignment="1">
      <alignment vertical="center"/>
    </xf>
    <xf numFmtId="3" fontId="11" fillId="2" borderId="21" xfId="1" applyNumberFormat="1" applyFont="1" applyFill="1" applyBorder="1" applyAlignment="1" applyProtection="1">
      <alignment horizontal="right" vertical="center"/>
    </xf>
    <xf numFmtId="174" fontId="11" fillId="2" borderId="21" xfId="1" applyNumberFormat="1" applyFont="1" applyFill="1" applyBorder="1" applyAlignment="1" applyProtection="1">
      <alignment horizontal="right" vertical="center"/>
    </xf>
    <xf numFmtId="164" fontId="11" fillId="0" borderId="0" xfId="78" applyNumberFormat="1" applyFont="1" applyFill="1" applyAlignment="1">
      <alignment vertical="center"/>
    </xf>
    <xf numFmtId="0" fontId="11" fillId="0" borderId="0" xfId="78" applyFont="1" applyFill="1" applyAlignment="1">
      <alignment vertical="center"/>
    </xf>
    <xf numFmtId="165" fontId="11" fillId="0" borderId="0" xfId="78" applyNumberFormat="1" applyFont="1" applyFill="1" applyAlignment="1">
      <alignment vertical="center"/>
    </xf>
    <xf numFmtId="43" fontId="10" fillId="0" borderId="14" xfId="1" applyFont="1" applyFill="1" applyBorder="1" applyAlignment="1" applyProtection="1">
      <alignment vertical="center"/>
    </xf>
    <xf numFmtId="3" fontId="11" fillId="2" borderId="34" xfId="1" applyNumberFormat="1" applyFont="1" applyFill="1" applyBorder="1" applyAlignment="1" applyProtection="1">
      <alignment horizontal="right" vertical="center"/>
    </xf>
    <xf numFmtId="174" fontId="11" fillId="2" borderId="34" xfId="1" applyNumberFormat="1" applyFont="1" applyFill="1" applyBorder="1" applyAlignment="1" applyProtection="1">
      <alignment horizontal="right" vertical="center"/>
    </xf>
    <xf numFmtId="10" fontId="11" fillId="3" borderId="55" xfId="3" applyNumberFormat="1" applyFont="1" applyFill="1" applyBorder="1" applyAlignment="1" applyProtection="1">
      <alignment horizontal="right" vertical="center"/>
    </xf>
    <xf numFmtId="3" fontId="11" fillId="0" borderId="0" xfId="1" applyNumberFormat="1" applyFont="1" applyFill="1" applyBorder="1" applyAlignment="1" applyProtection="1">
      <alignment horizontal="left" vertical="center"/>
    </xf>
    <xf numFmtId="3" fontId="10" fillId="0" borderId="0" xfId="1" applyNumberFormat="1" applyFont="1" applyFill="1" applyBorder="1" applyAlignment="1" applyProtection="1">
      <alignment horizontal="right" vertical="center"/>
    </xf>
    <xf numFmtId="3" fontId="10" fillId="0" borderId="0" xfId="2" applyNumberFormat="1" applyFont="1" applyFill="1" applyBorder="1" applyAlignment="1" applyProtection="1">
      <alignment horizontal="right" vertical="center"/>
    </xf>
    <xf numFmtId="0" fontId="10" fillId="0" borderId="0" xfId="78" applyFont="1" applyFill="1" applyAlignment="1">
      <alignment vertical="center"/>
    </xf>
    <xf numFmtId="165" fontId="10" fillId="0" borderId="0" xfId="78" applyNumberFormat="1" applyFont="1" applyFill="1" applyAlignment="1">
      <alignment vertical="center"/>
    </xf>
    <xf numFmtId="43" fontId="10" fillId="0" borderId="0" xfId="1" applyFont="1" applyBorder="1" applyAlignment="1">
      <alignment horizontal="center" vertical="center"/>
    </xf>
    <xf numFmtId="43" fontId="10" fillId="0" borderId="0" xfId="1" applyFont="1" applyBorder="1" applyAlignment="1">
      <alignment horizontal="right" vertical="center"/>
    </xf>
    <xf numFmtId="3" fontId="10" fillId="0" borderId="0" xfId="78" applyNumberFormat="1" applyFont="1" applyFill="1" applyBorder="1" applyAlignment="1">
      <alignment horizontal="right" vertical="center"/>
    </xf>
    <xf numFmtId="0" fontId="10" fillId="0" borderId="0" xfId="78" applyFont="1" applyBorder="1" applyAlignment="1">
      <alignment vertical="center"/>
    </xf>
    <xf numFmtId="43" fontId="8" fillId="0" borderId="0" xfId="1" applyFont="1" applyBorder="1" applyAlignment="1">
      <alignment horizontal="center" vertical="center"/>
    </xf>
    <xf numFmtId="43" fontId="6" fillId="0" borderId="0" xfId="1" applyFont="1" applyBorder="1" applyAlignment="1">
      <alignment vertical="center"/>
    </xf>
    <xf numFmtId="43" fontId="11" fillId="0" borderId="13" xfId="1" applyFont="1" applyBorder="1" applyAlignment="1" applyProtection="1">
      <alignment horizontal="center" vertical="center" wrapText="1"/>
    </xf>
    <xf numFmtId="43" fontId="11" fillId="0" borderId="0" xfId="1" applyFont="1" applyBorder="1" applyAlignment="1" applyProtection="1">
      <alignment horizontal="center" vertical="center" wrapText="1"/>
    </xf>
    <xf numFmtId="43" fontId="11" fillId="0" borderId="0" xfId="1" applyFont="1" applyFill="1" applyBorder="1" applyAlignment="1">
      <alignment horizontal="left" vertical="center"/>
    </xf>
    <xf numFmtId="43" fontId="10" fillId="0" borderId="9" xfId="1" applyFont="1" applyBorder="1" applyAlignment="1" applyProtection="1">
      <alignment horizontal="right" vertical="center" wrapText="1"/>
    </xf>
    <xf numFmtId="43" fontId="10" fillId="0" borderId="14" xfId="1" applyFont="1" applyBorder="1" applyAlignment="1" applyProtection="1">
      <alignment horizontal="right" vertical="center" wrapText="1"/>
    </xf>
    <xf numFmtId="3" fontId="10" fillId="0" borderId="14" xfId="1" applyNumberFormat="1" applyFont="1" applyBorder="1" applyAlignment="1" applyProtection="1">
      <alignment horizontal="right" vertical="center" wrapText="1"/>
    </xf>
    <xf numFmtId="3" fontId="10" fillId="0" borderId="15" xfId="1" applyNumberFormat="1" applyFont="1" applyBorder="1" applyAlignment="1" applyProtection="1">
      <alignment horizontal="right" vertical="center" wrapText="1"/>
    </xf>
    <xf numFmtId="43" fontId="10" fillId="0" borderId="15" xfId="1" applyFont="1" applyBorder="1" applyAlignment="1" applyProtection="1">
      <alignment horizontal="right" vertical="center" wrapText="1"/>
    </xf>
    <xf numFmtId="3" fontId="10" fillId="0" borderId="16" xfId="78" applyNumberFormat="1" applyFont="1" applyFill="1" applyBorder="1" applyAlignment="1" applyProtection="1">
      <alignment horizontal="right" vertical="center" wrapText="1"/>
    </xf>
    <xf numFmtId="3" fontId="11" fillId="0" borderId="14" xfId="1" applyNumberFormat="1" applyFont="1" applyBorder="1" applyAlignment="1" applyProtection="1">
      <alignment horizontal="right" vertical="center"/>
    </xf>
    <xf numFmtId="3" fontId="11" fillId="0" borderId="16" xfId="78" applyNumberFormat="1" applyFont="1" applyFill="1" applyBorder="1" applyAlignment="1" applyProtection="1">
      <alignment horizontal="right" vertical="center"/>
    </xf>
    <xf numFmtId="43" fontId="11" fillId="0" borderId="0" xfId="78" applyNumberFormat="1" applyFont="1" applyAlignment="1">
      <alignment vertical="center"/>
    </xf>
    <xf numFmtId="43" fontId="11" fillId="0" borderId="0" xfId="1" applyFont="1" applyBorder="1" applyAlignment="1" applyProtection="1">
      <alignment horizontal="left" vertical="center"/>
    </xf>
    <xf numFmtId="43" fontId="15" fillId="0" borderId="0" xfId="1" applyFont="1" applyFill="1" applyBorder="1" applyAlignment="1" applyProtection="1">
      <alignment horizontal="left" vertical="center"/>
    </xf>
    <xf numFmtId="2" fontId="13" fillId="0" borderId="16" xfId="3" applyNumberFormat="1" applyFont="1" applyFill="1" applyBorder="1" applyAlignment="1" applyProtection="1">
      <alignment horizontal="right" vertical="center"/>
    </xf>
    <xf numFmtId="174" fontId="11" fillId="3" borderId="3" xfId="1" applyNumberFormat="1" applyFont="1" applyFill="1" applyBorder="1" applyAlignment="1" applyProtection="1">
      <alignment horizontal="right" vertical="center"/>
    </xf>
    <xf numFmtId="43" fontId="11" fillId="0" borderId="13" xfId="1" applyFont="1" applyBorder="1" applyAlignment="1" applyProtection="1">
      <alignment horizontal="left" vertical="center"/>
    </xf>
    <xf numFmtId="43" fontId="11" fillId="0" borderId="9" xfId="1" applyFont="1" applyBorder="1" applyAlignment="1" applyProtection="1">
      <alignment horizontal="right" vertical="center"/>
    </xf>
    <xf numFmtId="43" fontId="11" fillId="0" borderId="35" xfId="1" applyFont="1" applyBorder="1" applyAlignment="1" applyProtection="1">
      <alignment horizontal="right" vertical="center"/>
    </xf>
    <xf numFmtId="43" fontId="11" fillId="0" borderId="13" xfId="1" quotePrefix="1" applyFont="1" applyBorder="1" applyAlignment="1" applyProtection="1">
      <alignment horizontal="left" vertical="center"/>
    </xf>
    <xf numFmtId="43" fontId="11" fillId="0" borderId="0" xfId="1" quotePrefix="1" applyFont="1" applyBorder="1" applyAlignment="1" applyProtection="1">
      <alignment horizontal="center" vertical="center"/>
    </xf>
    <xf numFmtId="3" fontId="11" fillId="0" borderId="11" xfId="1" applyNumberFormat="1" applyFont="1" applyBorder="1" applyAlignment="1">
      <alignment vertical="center"/>
    </xf>
    <xf numFmtId="43" fontId="13" fillId="0" borderId="3" xfId="1" quotePrefix="1" applyFont="1" applyBorder="1" applyAlignment="1" applyProtection="1">
      <alignment horizontal="center" vertical="center"/>
    </xf>
    <xf numFmtId="43" fontId="13" fillId="0" borderId="17" xfId="1" applyFont="1" applyBorder="1" applyAlignment="1" applyProtection="1">
      <alignment horizontal="center" vertical="center"/>
    </xf>
    <xf numFmtId="3" fontId="15" fillId="0" borderId="14" xfId="1" applyNumberFormat="1" applyFont="1" applyBorder="1" applyAlignment="1" applyProtection="1">
      <alignment horizontal="center" vertical="center"/>
    </xf>
    <xf numFmtId="43" fontId="11" fillId="0" borderId="14" xfId="1" applyFont="1" applyFill="1" applyBorder="1" applyAlignment="1">
      <alignment horizontal="left" vertical="center"/>
    </xf>
    <xf numFmtId="174" fontId="11" fillId="0" borderId="15" xfId="1" applyNumberFormat="1" applyFont="1" applyFill="1" applyBorder="1" applyAlignment="1" applyProtection="1">
      <alignment horizontal="right" vertical="center"/>
    </xf>
    <xf numFmtId="3" fontId="11" fillId="0" borderId="14" xfId="1" applyNumberFormat="1" applyFont="1" applyFill="1" applyBorder="1" applyAlignment="1" applyProtection="1">
      <alignment horizontal="right" vertical="center"/>
    </xf>
    <xf numFmtId="174" fontId="10" fillId="0" borderId="15" xfId="1" applyNumberFormat="1" applyFont="1" applyFill="1" applyBorder="1" applyAlignment="1" applyProtection="1">
      <alignment horizontal="right" vertical="center"/>
    </xf>
    <xf numFmtId="43" fontId="10" fillId="0" borderId="14" xfId="1" applyFont="1" applyBorder="1" applyAlignment="1">
      <alignment horizontal="right" vertical="center"/>
    </xf>
    <xf numFmtId="43" fontId="15" fillId="0" borderId="14" xfId="1" applyFont="1" applyFill="1" applyBorder="1" applyAlignment="1" applyProtection="1">
      <alignment horizontal="left" vertical="center"/>
    </xf>
    <xf numFmtId="43" fontId="11" fillId="0" borderId="13" xfId="1" applyFont="1" applyBorder="1" applyAlignment="1">
      <alignment horizontal="center" vertical="center"/>
    </xf>
    <xf numFmtId="43" fontId="11" fillId="0" borderId="0" xfId="1" applyFont="1" applyBorder="1" applyAlignment="1">
      <alignment horizontal="left" vertical="center"/>
    </xf>
    <xf numFmtId="174" fontId="11" fillId="0" borderId="33" xfId="1" applyNumberFormat="1" applyFont="1" applyFill="1" applyBorder="1" applyAlignment="1" applyProtection="1">
      <alignment horizontal="right" vertical="center"/>
    </xf>
    <xf numFmtId="43" fontId="11" fillId="0" borderId="33" xfId="1" applyFont="1" applyBorder="1" applyAlignment="1" applyProtection="1">
      <alignment horizontal="right" vertical="center"/>
    </xf>
    <xf numFmtId="174" fontId="11" fillId="3" borderId="21" xfId="1" applyNumberFormat="1" applyFont="1" applyFill="1" applyBorder="1" applyAlignment="1" applyProtection="1">
      <alignment horizontal="right" vertical="center"/>
    </xf>
    <xf numFmtId="0" fontId="10" fillId="0" borderId="0" xfId="78" applyFont="1" applyAlignment="1">
      <alignment horizontal="center" vertical="center"/>
    </xf>
    <xf numFmtId="3" fontId="10" fillId="0" borderId="0" xfId="1" applyNumberFormat="1" applyFont="1" applyAlignment="1">
      <alignment vertical="center"/>
    </xf>
    <xf numFmtId="43" fontId="10" fillId="0" borderId="0" xfId="1" applyFont="1" applyAlignment="1">
      <alignment vertical="center"/>
    </xf>
    <xf numFmtId="3" fontId="10" fillId="0" borderId="0" xfId="78" applyNumberFormat="1" applyFont="1" applyFill="1" applyAlignment="1">
      <alignment vertical="center"/>
    </xf>
    <xf numFmtId="0" fontId="50" fillId="0" borderId="0" xfId="78" applyFont="1" applyFill="1" applyAlignment="1">
      <alignment vertical="center"/>
    </xf>
    <xf numFmtId="0" fontId="8" fillId="0" borderId="0" xfId="78" applyFont="1" applyAlignment="1">
      <alignment horizontal="center" vertical="center"/>
    </xf>
    <xf numFmtId="43" fontId="6" fillId="0" borderId="0" xfId="1" applyFont="1" applyFill="1" applyAlignment="1">
      <alignment vertical="center"/>
    </xf>
    <xf numFmtId="43" fontId="9" fillId="0" borderId="2" xfId="1" applyFont="1" applyFill="1" applyBorder="1" applyAlignment="1" applyProtection="1">
      <alignment vertical="center"/>
    </xf>
    <xf numFmtId="43" fontId="10" fillId="0" borderId="89" xfId="1" quotePrefix="1" applyFont="1" applyFill="1" applyBorder="1" applyAlignment="1" applyProtection="1">
      <alignment horizontal="center" vertical="center" wrapText="1"/>
    </xf>
    <xf numFmtId="165" fontId="53" fillId="0" borderId="3" xfId="2" quotePrefix="1" applyNumberFormat="1" applyFont="1" applyFill="1" applyBorder="1" applyAlignment="1" applyProtection="1">
      <alignment horizontal="center" vertical="center" wrapText="1"/>
    </xf>
    <xf numFmtId="10" fontId="53" fillId="0" borderId="7" xfId="2" quotePrefix="1" applyNumberFormat="1" applyFont="1" applyFill="1" applyBorder="1" applyAlignment="1" applyProtection="1">
      <alignment horizontal="center" vertical="center" wrapText="1"/>
    </xf>
    <xf numFmtId="43" fontId="10" fillId="0" borderId="87" xfId="1" applyFont="1" applyFill="1" applyBorder="1" applyAlignment="1">
      <alignment horizontal="right" vertical="center"/>
    </xf>
    <xf numFmtId="10" fontId="11" fillId="0" borderId="48" xfId="3" applyNumberFormat="1" applyFont="1" applyFill="1" applyBorder="1" applyAlignment="1">
      <alignment horizontal="right" vertical="center"/>
    </xf>
    <xf numFmtId="165" fontId="10" fillId="0" borderId="3" xfId="2" quotePrefix="1" applyNumberFormat="1" applyFont="1" applyFill="1" applyBorder="1" applyAlignment="1" applyProtection="1">
      <alignment horizontal="right" vertical="center"/>
    </xf>
    <xf numFmtId="43" fontId="13" fillId="0" borderId="15" xfId="1" applyFont="1" applyBorder="1" applyAlignment="1" applyProtection="1">
      <alignment horizontal="right" vertical="center"/>
    </xf>
    <xf numFmtId="43" fontId="11" fillId="0" borderId="90" xfId="1" applyFont="1" applyBorder="1" applyAlignment="1">
      <alignment horizontal="right" vertical="center"/>
    </xf>
    <xf numFmtId="43" fontId="10" fillId="0" borderId="11" xfId="1" applyFont="1" applyFill="1" applyBorder="1" applyAlignment="1">
      <alignment vertical="center"/>
    </xf>
    <xf numFmtId="43" fontId="11" fillId="0" borderId="15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left" vertical="center"/>
    </xf>
    <xf numFmtId="43" fontId="11" fillId="0" borderId="15" xfId="1" applyFont="1" applyFill="1" applyBorder="1" applyAlignment="1">
      <alignment vertical="center"/>
    </xf>
    <xf numFmtId="43" fontId="15" fillId="0" borderId="15" xfId="1" applyFont="1" applyBorder="1" applyAlignment="1" applyProtection="1">
      <alignment horizontal="right" vertical="center"/>
    </xf>
    <xf numFmtId="43" fontId="11" fillId="0" borderId="90" xfId="1" applyFont="1" applyBorder="1" applyAlignment="1" applyProtection="1">
      <alignment horizontal="right" vertical="center"/>
    </xf>
    <xf numFmtId="165" fontId="10" fillId="0" borderId="3" xfId="2" quotePrefix="1" applyNumberFormat="1" applyFont="1" applyFill="1" applyBorder="1" applyAlignment="1" applyProtection="1">
      <alignment horizontal="center" vertical="center"/>
    </xf>
    <xf numFmtId="180" fontId="10" fillId="0" borderId="15" xfId="1" applyNumberFormat="1" applyFont="1" applyBorder="1" applyAlignment="1" applyProtection="1">
      <alignment horizontal="right" vertical="center"/>
    </xf>
    <xf numFmtId="165" fontId="53" fillId="0" borderId="4" xfId="2" quotePrefix="1" applyNumberFormat="1" applyFont="1" applyFill="1" applyBorder="1" applyAlignment="1" applyProtection="1">
      <alignment horizontal="center" vertical="center" wrapText="1"/>
    </xf>
    <xf numFmtId="165" fontId="53" fillId="0" borderId="5" xfId="2" quotePrefix="1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165" fontId="10" fillId="0" borderId="3" xfId="2" quotePrefix="1" applyNumberFormat="1" applyFont="1" applyFill="1" applyBorder="1" applyAlignment="1" applyProtection="1">
      <alignment horizontal="center" vertical="center"/>
    </xf>
    <xf numFmtId="0" fontId="12" fillId="0" borderId="50" xfId="0" applyFont="1" applyFill="1" applyBorder="1" applyAlignment="1" applyProtection="1">
      <alignment horizontal="center" vertical="center" wrapText="1"/>
    </xf>
    <xf numFmtId="0" fontId="12" fillId="0" borderId="57" xfId="0" applyFont="1" applyFill="1" applyBorder="1" applyAlignment="1" applyProtection="1">
      <alignment horizontal="center" vertical="center" wrapText="1"/>
    </xf>
    <xf numFmtId="0" fontId="12" fillId="0" borderId="56" xfId="0" applyFont="1" applyFill="1" applyBorder="1" applyAlignment="1" applyProtection="1">
      <alignment horizontal="center" vertical="center" wrapText="1"/>
    </xf>
    <xf numFmtId="174" fontId="10" fillId="0" borderId="4" xfId="1" quotePrefix="1" applyNumberFormat="1" applyFont="1" applyFill="1" applyBorder="1" applyAlignment="1" applyProtection="1">
      <alignment horizontal="center" vertical="center" wrapText="1"/>
    </xf>
    <xf numFmtId="174" fontId="10" fillId="0" borderId="3" xfId="1" quotePrefix="1" applyNumberFormat="1" applyFont="1" applyFill="1" applyBorder="1" applyAlignment="1" applyProtection="1">
      <alignment horizontal="center" vertical="center" wrapText="1"/>
    </xf>
    <xf numFmtId="165" fontId="10" fillId="0" borderId="4" xfId="2" quotePrefix="1" applyNumberFormat="1" applyFont="1" applyFill="1" applyBorder="1" applyAlignment="1" applyProtection="1">
      <alignment horizontal="center" vertical="center" wrapText="1"/>
    </xf>
    <xf numFmtId="165" fontId="10" fillId="0" borderId="5" xfId="2" quotePrefix="1" applyNumberFormat="1" applyFont="1" applyFill="1" applyBorder="1" applyAlignment="1" applyProtection="1">
      <alignment horizontal="center" vertical="center" wrapText="1"/>
    </xf>
    <xf numFmtId="43" fontId="11" fillId="2" borderId="30" xfId="1" applyFont="1" applyFill="1" applyBorder="1" applyAlignment="1" applyProtection="1">
      <alignment vertical="center"/>
    </xf>
    <xf numFmtId="43" fontId="11" fillId="2" borderId="31" xfId="1" applyFont="1" applyFill="1" applyBorder="1" applyAlignment="1" applyProtection="1">
      <alignment vertical="center"/>
    </xf>
    <xf numFmtId="0" fontId="5" fillId="0" borderId="30" xfId="78" applyFont="1" applyBorder="1" applyAlignment="1">
      <alignment horizontal="center" vertical="center" wrapText="1"/>
    </xf>
    <xf numFmtId="0" fontId="5" fillId="0" borderId="31" xfId="78" applyFont="1" applyBorder="1" applyAlignment="1">
      <alignment horizontal="center" vertical="center" wrapText="1"/>
    </xf>
    <xf numFmtId="3" fontId="11" fillId="0" borderId="21" xfId="78" applyNumberFormat="1" applyFont="1" applyBorder="1" applyAlignment="1">
      <alignment horizontal="center" vertical="center"/>
    </xf>
    <xf numFmtId="3" fontId="11" fillId="0" borderId="53" xfId="78" applyNumberFormat="1" applyFont="1" applyBorder="1" applyAlignment="1">
      <alignment horizontal="center" vertical="center"/>
    </xf>
    <xf numFmtId="173" fontId="48" fillId="0" borderId="23" xfId="116" applyFont="1" applyFill="1" applyBorder="1" applyAlignment="1">
      <alignment horizontal="center" vertical="center" wrapText="1"/>
    </xf>
    <xf numFmtId="173" fontId="48" fillId="0" borderId="24" xfId="116" applyFont="1" applyFill="1" applyBorder="1" applyAlignment="1">
      <alignment horizontal="center" vertical="center" wrapText="1"/>
    </xf>
    <xf numFmtId="173" fontId="48" fillId="0" borderId="86" xfId="116" applyFont="1" applyFill="1" applyBorder="1" applyAlignment="1">
      <alignment horizontal="center" vertical="center" wrapText="1"/>
    </xf>
    <xf numFmtId="173" fontId="48" fillId="0" borderId="35" xfId="116" applyFont="1" applyFill="1" applyBorder="1" applyAlignment="1">
      <alignment horizontal="center" vertical="center" wrapText="1"/>
    </xf>
    <xf numFmtId="173" fontId="48" fillId="0" borderId="0" xfId="116" applyFont="1" applyFill="1" applyBorder="1" applyAlignment="1">
      <alignment horizontal="center" vertical="center" wrapText="1"/>
    </xf>
    <xf numFmtId="3" fontId="10" fillId="0" borderId="4" xfId="1" quotePrefix="1" applyNumberFormat="1" applyFont="1" applyFill="1" applyBorder="1" applyAlignment="1" applyProtection="1">
      <alignment horizontal="center" vertical="center" wrapText="1"/>
    </xf>
    <xf numFmtId="3" fontId="10" fillId="0" borderId="3" xfId="1" quotePrefix="1" applyNumberFormat="1" applyFont="1" applyFill="1" applyBorder="1" applyAlignment="1" applyProtection="1">
      <alignment horizontal="center" vertical="center" wrapText="1"/>
    </xf>
    <xf numFmtId="3" fontId="10" fillId="0" borderId="4" xfId="2" quotePrefix="1" applyNumberFormat="1" applyFont="1" applyFill="1" applyBorder="1" applyAlignment="1" applyProtection="1">
      <alignment horizontal="center" vertical="center" wrapText="1"/>
    </xf>
    <xf numFmtId="3" fontId="10" fillId="0" borderId="5" xfId="2" quotePrefix="1" applyNumberFormat="1" applyFont="1" applyFill="1" applyBorder="1" applyAlignment="1" applyProtection="1">
      <alignment horizontal="center" vertical="center" wrapText="1"/>
    </xf>
    <xf numFmtId="43" fontId="15" fillId="0" borderId="0" xfId="1" quotePrefix="1" applyFont="1" applyFill="1" applyBorder="1" applyAlignment="1" applyProtection="1">
      <alignment horizontal="left" vertical="center" wrapText="1"/>
    </xf>
    <xf numFmtId="43" fontId="15" fillId="0" borderId="14" xfId="1" quotePrefix="1" applyFont="1" applyFill="1" applyBorder="1" applyAlignment="1" applyProtection="1">
      <alignment horizontal="left" vertical="center" wrapText="1"/>
    </xf>
    <xf numFmtId="43" fontId="11" fillId="2" borderId="6" xfId="1" applyFont="1" applyFill="1" applyBorder="1" applyAlignment="1" applyProtection="1">
      <alignment horizontal="left" vertical="center"/>
    </xf>
    <xf numFmtId="43" fontId="11" fillId="2" borderId="3" xfId="1" applyFont="1" applyFill="1" applyBorder="1" applyAlignment="1" applyProtection="1">
      <alignment horizontal="left" vertical="center"/>
    </xf>
    <xf numFmtId="43" fontId="11" fillId="2" borderId="33" xfId="1" applyFont="1" applyFill="1" applyBorder="1" applyAlignment="1" applyProtection="1">
      <alignment horizontal="left" vertical="center"/>
    </xf>
    <xf numFmtId="43" fontId="11" fillId="2" borderId="6" xfId="1" applyFont="1" applyFill="1" applyBorder="1" applyAlignment="1" applyProtection="1">
      <alignment vertical="center"/>
    </xf>
    <xf numFmtId="43" fontId="11" fillId="2" borderId="3" xfId="1" applyFont="1" applyFill="1" applyBorder="1" applyAlignment="1" applyProtection="1">
      <alignment vertical="center"/>
    </xf>
    <xf numFmtId="43" fontId="11" fillId="2" borderId="11" xfId="1" applyFont="1" applyFill="1" applyBorder="1" applyAlignment="1" applyProtection="1">
      <alignment vertical="center"/>
    </xf>
    <xf numFmtId="43" fontId="11" fillId="2" borderId="33" xfId="1" applyFont="1" applyFill="1" applyBorder="1" applyAlignment="1" applyProtection="1">
      <alignment vertical="center"/>
    </xf>
    <xf numFmtId="43" fontId="13" fillId="0" borderId="0" xfId="1" applyFont="1" applyFill="1" applyBorder="1" applyAlignment="1" applyProtection="1">
      <alignment horizontal="left" vertical="center" wrapText="1"/>
    </xf>
    <xf numFmtId="43" fontId="13" fillId="0" borderId="14" xfId="1" applyFont="1" applyFill="1" applyBorder="1" applyAlignment="1" applyProtection="1">
      <alignment horizontal="left" vertical="center" wrapText="1"/>
    </xf>
    <xf numFmtId="43" fontId="11" fillId="2" borderId="18" xfId="1" applyFont="1" applyFill="1" applyBorder="1" applyAlignment="1" applyProtection="1">
      <alignment horizontal="left" vertical="center"/>
    </xf>
    <xf numFmtId="43" fontId="11" fillId="2" borderId="19" xfId="1" applyFont="1" applyFill="1" applyBorder="1" applyAlignment="1" applyProtection="1">
      <alignment horizontal="left" vertical="center"/>
    </xf>
    <xf numFmtId="43" fontId="11" fillId="2" borderId="27" xfId="1" applyFont="1" applyFill="1" applyBorder="1" applyAlignment="1" applyProtection="1">
      <alignment horizontal="left" vertical="center"/>
    </xf>
    <xf numFmtId="43" fontId="11" fillId="2" borderId="88" xfId="1" applyFont="1" applyFill="1" applyBorder="1" applyAlignment="1" applyProtection="1">
      <alignment horizontal="left" vertical="center"/>
    </xf>
    <xf numFmtId="43" fontId="5" fillId="0" borderId="30" xfId="1" applyFont="1" applyBorder="1" applyAlignment="1">
      <alignment horizontal="center" vertical="center" wrapText="1"/>
    </xf>
    <xf numFmtId="43" fontId="5" fillId="0" borderId="31" xfId="1" applyFont="1" applyBorder="1" applyAlignment="1">
      <alignment horizontal="center" vertical="center" wrapText="1"/>
    </xf>
    <xf numFmtId="43" fontId="48" fillId="0" borderId="23" xfId="1" applyFont="1" applyFill="1" applyBorder="1" applyAlignment="1">
      <alignment horizontal="center" vertical="center" wrapText="1"/>
    </xf>
    <xf numFmtId="43" fontId="48" fillId="0" borderId="24" xfId="1" applyFont="1" applyFill="1" applyBorder="1" applyAlignment="1">
      <alignment horizontal="center" vertical="center" wrapText="1"/>
    </xf>
    <xf numFmtId="43" fontId="48" fillId="0" borderId="86" xfId="1" applyFont="1" applyFill="1" applyBorder="1" applyAlignment="1">
      <alignment horizontal="center" vertical="center" wrapText="1"/>
    </xf>
    <xf numFmtId="43" fontId="48" fillId="0" borderId="35" xfId="1" applyFont="1" applyFill="1" applyBorder="1" applyAlignment="1">
      <alignment horizontal="center" vertical="center" wrapText="1"/>
    </xf>
    <xf numFmtId="43" fontId="48" fillId="0" borderId="0" xfId="1" applyFont="1" applyFill="1" applyBorder="1" applyAlignment="1">
      <alignment horizontal="center" vertical="center" wrapText="1"/>
    </xf>
    <xf numFmtId="43" fontId="11" fillId="2" borderId="11" xfId="1" applyFont="1" applyFill="1" applyBorder="1" applyAlignment="1" applyProtection="1">
      <alignment horizontal="left" vertical="center"/>
    </xf>
    <xf numFmtId="43" fontId="11" fillId="2" borderId="15" xfId="1" applyFont="1" applyFill="1" applyBorder="1" applyAlignment="1" applyProtection="1">
      <alignment vertical="center"/>
    </xf>
    <xf numFmtId="43" fontId="11" fillId="2" borderId="36" xfId="1" applyFont="1" applyFill="1" applyBorder="1" applyAlignment="1" applyProtection="1">
      <alignment vertical="center"/>
    </xf>
    <xf numFmtId="43" fontId="11" fillId="2" borderId="2" xfId="1" applyFont="1" applyFill="1" applyBorder="1" applyAlignment="1" applyProtection="1">
      <alignment vertical="center"/>
    </xf>
    <xf numFmtId="43" fontId="11" fillId="2" borderId="9" xfId="1" applyFont="1" applyFill="1" applyBorder="1" applyAlignment="1" applyProtection="1">
      <alignment vertical="center"/>
    </xf>
    <xf numFmtId="43" fontId="11" fillId="2" borderId="17" xfId="1" applyFont="1" applyFill="1" applyBorder="1" applyAlignment="1" applyProtection="1">
      <alignment vertical="center"/>
    </xf>
    <xf numFmtId="43" fontId="11" fillId="2" borderId="0" xfId="1" applyFont="1" applyFill="1" applyBorder="1" applyAlignment="1" applyProtection="1">
      <alignment vertical="center"/>
    </xf>
    <xf numFmtId="43" fontId="11" fillId="2" borderId="22" xfId="1" applyFont="1" applyFill="1" applyBorder="1" applyAlignment="1" applyProtection="1">
      <alignment vertical="center"/>
    </xf>
    <xf numFmtId="0" fontId="43" fillId="0" borderId="0" xfId="78" applyFont="1" applyBorder="1" applyAlignment="1">
      <alignment horizontal="center" vertical="center" wrapText="1"/>
    </xf>
    <xf numFmtId="43" fontId="6" fillId="23" borderId="3" xfId="1" applyFont="1" applyFill="1" applyBorder="1" applyAlignment="1" applyProtection="1">
      <alignment horizontal="center" vertical="center" wrapText="1"/>
    </xf>
    <xf numFmtId="0" fontId="41" fillId="23" borderId="3" xfId="0" applyFont="1" applyFill="1" applyBorder="1" applyAlignment="1">
      <alignment horizontal="center"/>
    </xf>
    <xf numFmtId="43" fontId="6" fillId="23" borderId="3" xfId="1" applyNumberFormat="1" applyFont="1" applyFill="1" applyBorder="1" applyAlignment="1" applyProtection="1">
      <alignment horizontal="center" vertical="center" wrapText="1"/>
    </xf>
    <xf numFmtId="0" fontId="44" fillId="24" borderId="85" xfId="78" applyFont="1" applyFill="1" applyBorder="1" applyAlignment="1">
      <alignment horizontal="center" vertical="center"/>
    </xf>
    <xf numFmtId="0" fontId="44" fillId="24" borderId="68" xfId="78" applyFont="1" applyFill="1" applyBorder="1" applyAlignment="1">
      <alignment horizontal="center" vertical="center"/>
    </xf>
    <xf numFmtId="49" fontId="44" fillId="24" borderId="82" xfId="78" applyNumberFormat="1" applyFont="1" applyFill="1" applyBorder="1" applyAlignment="1">
      <alignment horizontal="center" vertical="center" wrapText="1"/>
    </xf>
    <xf numFmtId="49" fontId="44" fillId="24" borderId="83" xfId="78" applyNumberFormat="1" applyFont="1" applyFill="1" applyBorder="1" applyAlignment="1">
      <alignment horizontal="center" vertical="center" wrapText="1"/>
    </xf>
    <xf numFmtId="49" fontId="44" fillId="24" borderId="84" xfId="78" applyNumberFormat="1" applyFont="1" applyFill="1" applyBorder="1" applyAlignment="1">
      <alignment horizontal="center" vertical="center" wrapText="1"/>
    </xf>
    <xf numFmtId="49" fontId="44" fillId="24" borderId="60" xfId="78" applyNumberFormat="1" applyFont="1" applyFill="1" applyBorder="1" applyAlignment="1">
      <alignment horizontal="center" vertical="center" wrapText="1"/>
    </xf>
    <xf numFmtId="49" fontId="44" fillId="24" borderId="63" xfId="78" applyNumberFormat="1" applyFont="1" applyFill="1" applyBorder="1" applyAlignment="1">
      <alignment horizontal="center" vertical="center" wrapText="1"/>
    </xf>
    <xf numFmtId="49" fontId="44" fillId="24" borderId="67" xfId="78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left"/>
    </xf>
    <xf numFmtId="0" fontId="54" fillId="0" borderId="0" xfId="0" applyFont="1" applyAlignment="1">
      <alignment horizontal="left"/>
    </xf>
  </cellXfs>
  <cellStyles count="127">
    <cellStyle name="20% - Colore 1 2" xfId="5"/>
    <cellStyle name="20% - Colore 2 2" xfId="6"/>
    <cellStyle name="20% - Colore 3 2" xfId="7"/>
    <cellStyle name="20% - Colore 4 2" xfId="8"/>
    <cellStyle name="20% - Colore 5 2" xfId="9"/>
    <cellStyle name="20% - Colore 6 2" xfId="10"/>
    <cellStyle name="40% - Colore 1 2" xfId="11"/>
    <cellStyle name="40% - Colore 2 2" xfId="12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 2" xfId="25"/>
    <cellStyle name="Collegamento ipertestuale 2" xfId="26"/>
    <cellStyle name="Colore 1 2" xfId="27"/>
    <cellStyle name="Colore 2 2" xfId="28"/>
    <cellStyle name="Colore 3 2" xfId="29"/>
    <cellStyle name="Colore 4 2" xfId="30"/>
    <cellStyle name="Colore 5 2" xfId="31"/>
    <cellStyle name="Colore 6 2" xfId="32"/>
    <cellStyle name="Comma [0]_all7_pdc" xfId="33"/>
    <cellStyle name="Comma 2" xfId="34"/>
    <cellStyle name="Comma 2 2" xfId="35"/>
    <cellStyle name="Comma_all7_pdc" xfId="36"/>
    <cellStyle name="Currency [0]_all7_pdc" xfId="37"/>
    <cellStyle name="Currency_all7_pdc" xfId="38"/>
    <cellStyle name="Euro" xfId="39"/>
    <cellStyle name="Euro 2" xfId="40"/>
    <cellStyle name="Euro 3" xfId="41"/>
    <cellStyle name="Euro 4" xfId="42"/>
    <cellStyle name="Euro 5" xfId="43"/>
    <cellStyle name="Euro 6" xfId="44"/>
    <cellStyle name="Euro 7" xfId="45"/>
    <cellStyle name="Euro 8" xfId="46"/>
    <cellStyle name="Euro_allegato tabelle I report 2012" xfId="47"/>
    <cellStyle name="Input 2" xfId="48"/>
    <cellStyle name="Migliaia" xfId="1" builtinId="3"/>
    <cellStyle name="Migliaia (0)_% Attrezzature ed Edilizia" xfId="49"/>
    <cellStyle name="Migliaia [0]" xfId="2" builtinId="6"/>
    <cellStyle name="Migliaia [0] 2" xfId="50"/>
    <cellStyle name="Migliaia [0] 2 2" xfId="51"/>
    <cellStyle name="Migliaia [0] 3" xfId="52"/>
    <cellStyle name="Migliaia [0] 3 2" xfId="53"/>
    <cellStyle name="Migliaia [0] 4" xfId="54"/>
    <cellStyle name="Migliaia [0] 5" xfId="55"/>
    <cellStyle name="Migliaia [0] 6" xfId="56"/>
    <cellStyle name="Migliaia [0] 7" xfId="125"/>
    <cellStyle name="Migliaia [0] 8 2" xfId="57"/>
    <cellStyle name="Migliaia 10" xfId="124"/>
    <cellStyle name="Migliaia 11" xfId="58"/>
    <cellStyle name="Migliaia 2" xfId="59"/>
    <cellStyle name="Migliaia 2 2" xfId="60"/>
    <cellStyle name="Migliaia 2 3" xfId="61"/>
    <cellStyle name="Migliaia 2 4" xfId="62"/>
    <cellStyle name="Migliaia 2_AOTS_Organizzazione_31-12-2011" xfId="63"/>
    <cellStyle name="Migliaia 3" xfId="64"/>
    <cellStyle name="Migliaia 3 2" xfId="65"/>
    <cellStyle name="Migliaia 3_AOTS_Organizzazione_31-12-2011" xfId="66"/>
    <cellStyle name="Migliaia 4" xfId="67"/>
    <cellStyle name="Migliaia 4 2" xfId="68"/>
    <cellStyle name="Migliaia 5" xfId="69"/>
    <cellStyle name="Migliaia 6" xfId="70"/>
    <cellStyle name="Migliaia 6 2" xfId="117"/>
    <cellStyle name="Migliaia 7" xfId="71"/>
    <cellStyle name="Migliaia 8" xfId="72"/>
    <cellStyle name="Migliaia 9" xfId="114"/>
    <cellStyle name="Migliaia 9 2" xfId="73"/>
    <cellStyle name="Neutrale 2" xfId="74"/>
    <cellStyle name="Normal 12" xfId="115"/>
    <cellStyle name="Normal 2" xfId="75"/>
    <cellStyle name="Normal_all7_pdc" xfId="76"/>
    <cellStyle name="Normal_Sheet1 2" xfId="4"/>
    <cellStyle name="Normale" xfId="0" builtinId="0"/>
    <cellStyle name="Normale 10" xfId="119"/>
    <cellStyle name="Normale 11" xfId="121"/>
    <cellStyle name="Normale 12" xfId="123"/>
    <cellStyle name="Normale 19 2" xfId="122"/>
    <cellStyle name="Normale 2" xfId="77"/>
    <cellStyle name="Normale 2 2" xfId="78"/>
    <cellStyle name="Normale 2_1 BILANCIO AOU" xfId="79"/>
    <cellStyle name="Normale 20" xfId="120"/>
    <cellStyle name="Normale 3" xfId="80"/>
    <cellStyle name="Normale 3 2" xfId="81"/>
    <cellStyle name="Normale 3 3" xfId="82"/>
    <cellStyle name="Normale 4" xfId="83"/>
    <cellStyle name="Normale 5" xfId="84"/>
    <cellStyle name="Normale 6" xfId="85"/>
    <cellStyle name="Normale 6 2" xfId="86"/>
    <cellStyle name="Normale 7" xfId="87"/>
    <cellStyle name="Normale 7 2" xfId="88"/>
    <cellStyle name="Normale 7 3" xfId="118"/>
    <cellStyle name="Normale 7_Allegati 1-2def" xfId="89"/>
    <cellStyle name="Normale 8" xfId="90"/>
    <cellStyle name="Normale 9" xfId="91"/>
    <cellStyle name="Nota 2" xfId="92"/>
    <cellStyle name="Output 2" xfId="93"/>
    <cellStyle name="Percent 2" xfId="94"/>
    <cellStyle name="Percent 3" xfId="95"/>
    <cellStyle name="Percentuale" xfId="3" builtinId="5"/>
    <cellStyle name="Percentuale 2" xfId="96"/>
    <cellStyle name="Percentuale 2 2" xfId="97"/>
    <cellStyle name="Percentuale 2 3" xfId="98"/>
    <cellStyle name="Percentuale 3" xfId="126"/>
    <cellStyle name="Percentuale 4" xfId="99"/>
    <cellStyle name="SAS FM Row drillable header" xfId="100"/>
    <cellStyle name="SAS FM Row header" xfId="101"/>
    <cellStyle name="Testo avviso 2" xfId="102"/>
    <cellStyle name="Testo descrittivo 2" xfId="103"/>
    <cellStyle name="Titolo 1 2" xfId="104"/>
    <cellStyle name="Titolo 2 2" xfId="105"/>
    <cellStyle name="Titolo 3 2" xfId="106"/>
    <cellStyle name="Titolo 4 2" xfId="107"/>
    <cellStyle name="Titolo 5" xfId="108"/>
    <cellStyle name="Titolo 6" xfId="116"/>
    <cellStyle name="Totale 2" xfId="109"/>
    <cellStyle name="Valore non valido 2" xfId="110"/>
    <cellStyle name="Valore valido 2" xfId="111"/>
    <cellStyle name="Valuta (0)_% Attrezzature ed Edilizia" xfId="112"/>
    <cellStyle name="Valuta 2" xfId="113"/>
  </cellStyles>
  <dxfs count="0"/>
  <tableStyles count="0" defaultTableStyle="TableStyleMedium2" defaultPivotStyle="PivotStyleLight16"/>
  <colors>
    <mruColors>
      <color rgb="FF00CCFF"/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283"/>
  <sheetViews>
    <sheetView zoomScaleNormal="100" workbookViewId="0">
      <selection activeCell="O9" sqref="O9"/>
    </sheetView>
  </sheetViews>
  <sheetFormatPr defaultColWidth="9.140625" defaultRowHeight="12.75"/>
  <cols>
    <col min="1" max="2" width="3.42578125" style="344" customWidth="1"/>
    <col min="3" max="4" width="2.7109375" style="344" customWidth="1"/>
    <col min="5" max="5" width="3.42578125" style="344" customWidth="1"/>
    <col min="6" max="6" width="40.7109375" style="183" customWidth="1"/>
    <col min="7" max="7" width="13.140625" style="221" bestFit="1" customWidth="1"/>
    <col min="8" max="8" width="12.85546875" style="221" bestFit="1" customWidth="1"/>
    <col min="9" max="9" width="13" style="340" customWidth="1"/>
    <col min="10" max="10" width="13" style="340" bestFit="1" customWidth="1"/>
    <col min="11" max="11" width="12" style="341" bestFit="1" customWidth="1"/>
    <col min="12" max="12" width="9.42578125" style="342" bestFit="1" customWidth="1"/>
    <col min="13" max="13" width="13.42578125" style="183" bestFit="1" customWidth="1"/>
    <col min="14" max="14" width="13.85546875" style="183" bestFit="1" customWidth="1"/>
    <col min="15" max="16" width="9.140625" style="183"/>
    <col min="17" max="17" width="12.7109375" style="183" bestFit="1" customWidth="1"/>
    <col min="18" max="18" width="9.140625" style="183"/>
    <col min="19" max="19" width="10.85546875" style="183" bestFit="1" customWidth="1"/>
    <col min="20" max="16384" width="9.140625" style="183"/>
  </cols>
  <sheetData>
    <row r="1" spans="1:20">
      <c r="A1" s="432" t="s">
        <v>429</v>
      </c>
    </row>
    <row r="2" spans="1:20">
      <c r="A2" s="433" t="s">
        <v>428</v>
      </c>
    </row>
    <row r="3" spans="1:20" ht="13.5" thickBot="1">
      <c r="A3" s="433"/>
    </row>
    <row r="4" spans="1:20" ht="32.25" customHeight="1" thickBot="1">
      <c r="A4" s="377" t="s">
        <v>319</v>
      </c>
      <c r="B4" s="378"/>
      <c r="C4" s="378"/>
      <c r="D4" s="378"/>
      <c r="E4" s="378"/>
      <c r="F4" s="378"/>
      <c r="G4" s="378"/>
      <c r="H4" s="378"/>
      <c r="I4" s="378"/>
      <c r="J4" s="378"/>
      <c r="K4" s="379" t="s">
        <v>320</v>
      </c>
      <c r="L4" s="380"/>
    </row>
    <row r="5" spans="1:20" ht="7.5" customHeight="1" thickBot="1">
      <c r="A5" s="184"/>
      <c r="B5" s="184"/>
      <c r="C5" s="184"/>
      <c r="D5" s="184"/>
      <c r="E5" s="184"/>
      <c r="F5" s="185"/>
      <c r="G5" s="186"/>
      <c r="H5" s="186"/>
      <c r="I5" s="187"/>
      <c r="J5" s="188"/>
      <c r="K5" s="189"/>
      <c r="L5" s="190"/>
    </row>
    <row r="6" spans="1:20" ht="13.15" customHeight="1">
      <c r="A6" s="381" t="s">
        <v>144</v>
      </c>
      <c r="B6" s="382"/>
      <c r="C6" s="382"/>
      <c r="D6" s="382"/>
      <c r="E6" s="382"/>
      <c r="F6" s="382"/>
      <c r="G6" s="382"/>
      <c r="H6" s="382"/>
      <c r="I6" s="386" t="s">
        <v>321</v>
      </c>
      <c r="J6" s="386" t="s">
        <v>322</v>
      </c>
      <c r="K6" s="388" t="s">
        <v>255</v>
      </c>
      <c r="L6" s="389"/>
    </row>
    <row r="7" spans="1:20" s="192" customFormat="1" ht="39.75" customHeight="1">
      <c r="A7" s="383"/>
      <c r="B7" s="384"/>
      <c r="C7" s="384"/>
      <c r="D7" s="384"/>
      <c r="E7" s="384"/>
      <c r="F7" s="384"/>
      <c r="G7" s="385"/>
      <c r="H7" s="384"/>
      <c r="I7" s="387"/>
      <c r="J7" s="387"/>
      <c r="K7" s="173" t="s">
        <v>2</v>
      </c>
      <c r="L7" s="191" t="s">
        <v>3</v>
      </c>
    </row>
    <row r="8" spans="1:20">
      <c r="A8" s="193"/>
      <c r="B8" s="194"/>
      <c r="C8" s="194"/>
      <c r="D8" s="194"/>
      <c r="E8" s="194"/>
      <c r="F8" s="195"/>
      <c r="G8" s="196"/>
      <c r="H8" s="197"/>
      <c r="I8" s="198"/>
      <c r="J8" s="198"/>
      <c r="K8" s="199"/>
      <c r="L8" s="200"/>
    </row>
    <row r="9" spans="1:20" s="210" customFormat="1" ht="11.25">
      <c r="A9" s="201" t="s">
        <v>4</v>
      </c>
      <c r="B9" s="202" t="s">
        <v>323</v>
      </c>
      <c r="C9" s="203"/>
      <c r="D9" s="203"/>
      <c r="E9" s="203"/>
      <c r="F9" s="204"/>
      <c r="G9" s="205"/>
      <c r="H9" s="205"/>
      <c r="I9" s="206"/>
      <c r="J9" s="207"/>
      <c r="K9" s="208"/>
      <c r="L9" s="209"/>
    </row>
    <row r="10" spans="1:20" s="210" customFormat="1" ht="11.25">
      <c r="A10" s="211"/>
      <c r="B10" s="203" t="s">
        <v>120</v>
      </c>
      <c r="C10" s="212" t="s">
        <v>324</v>
      </c>
      <c r="D10" s="203"/>
      <c r="E10" s="203"/>
      <c r="F10" s="204"/>
      <c r="G10" s="205"/>
      <c r="H10" s="205"/>
      <c r="I10" s="213">
        <v>125711</v>
      </c>
      <c r="J10" s="213">
        <v>100394</v>
      </c>
      <c r="K10" s="214">
        <f>+I10-J10</f>
        <v>25317</v>
      </c>
      <c r="L10" s="53">
        <f>IF(J10=0,"-    ",K10/J10)</f>
        <v>0.25217642488594938</v>
      </c>
      <c r="M10" s="215"/>
    </row>
    <row r="11" spans="1:20" s="221" customFormat="1" ht="11.25">
      <c r="A11" s="201"/>
      <c r="B11" s="203"/>
      <c r="C11" s="216" t="s">
        <v>86</v>
      </c>
      <c r="D11" s="60" t="s">
        <v>325</v>
      </c>
      <c r="E11" s="203"/>
      <c r="F11" s="217"/>
      <c r="G11" s="218"/>
      <c r="H11" s="218"/>
      <c r="I11" s="219">
        <v>0</v>
      </c>
      <c r="J11" s="219">
        <v>0</v>
      </c>
      <c r="K11" s="214">
        <f t="shared" ref="K11:K40" si="0">+I11-J11</f>
        <v>0</v>
      </c>
      <c r="L11" s="220" t="str">
        <f t="shared" ref="L11:L39" si="1">IF(J11=0,"-    ",K11/J11)</f>
        <v xml:space="preserve">-    </v>
      </c>
      <c r="M11" s="215"/>
    </row>
    <row r="12" spans="1:20" s="221" customFormat="1" ht="11.25">
      <c r="A12" s="222"/>
      <c r="B12" s="203"/>
      <c r="C12" s="216" t="s">
        <v>88</v>
      </c>
      <c r="D12" s="60" t="s">
        <v>326</v>
      </c>
      <c r="E12" s="203"/>
      <c r="F12" s="223"/>
      <c r="G12" s="218"/>
      <c r="H12" s="218"/>
      <c r="I12" s="224">
        <v>0</v>
      </c>
      <c r="J12" s="224">
        <v>0</v>
      </c>
      <c r="K12" s="214">
        <f t="shared" si="0"/>
        <v>0</v>
      </c>
      <c r="L12" s="220" t="str">
        <f t="shared" si="1"/>
        <v xml:space="preserve">-    </v>
      </c>
      <c r="M12" s="215"/>
    </row>
    <row r="13" spans="1:20" s="221" customFormat="1" ht="11.25">
      <c r="A13" s="222"/>
      <c r="B13" s="203"/>
      <c r="C13" s="216" t="s">
        <v>116</v>
      </c>
      <c r="D13" s="60" t="s">
        <v>327</v>
      </c>
      <c r="E13" s="203"/>
      <c r="F13" s="223"/>
      <c r="G13" s="218"/>
      <c r="H13" s="218"/>
      <c r="I13" s="224">
        <v>0</v>
      </c>
      <c r="J13" s="224">
        <v>0</v>
      </c>
      <c r="K13" s="214">
        <f t="shared" si="0"/>
        <v>0</v>
      </c>
      <c r="L13" s="220" t="str">
        <f t="shared" si="1"/>
        <v xml:space="preserve">-    </v>
      </c>
      <c r="M13" s="215"/>
      <c r="Q13" s="225"/>
      <c r="R13" s="225"/>
      <c r="S13" s="225"/>
      <c r="T13" s="225"/>
    </row>
    <row r="14" spans="1:20" s="221" customFormat="1" ht="11.25">
      <c r="A14" s="222"/>
      <c r="B14" s="203"/>
      <c r="C14" s="216" t="s">
        <v>328</v>
      </c>
      <c r="D14" s="60" t="s">
        <v>271</v>
      </c>
      <c r="E14" s="203"/>
      <c r="F14" s="223"/>
      <c r="G14" s="218"/>
      <c r="H14" s="218"/>
      <c r="I14" s="224">
        <v>88934</v>
      </c>
      <c r="J14" s="224">
        <v>88934</v>
      </c>
      <c r="K14" s="214">
        <f t="shared" si="0"/>
        <v>0</v>
      </c>
      <c r="L14" s="220">
        <f t="shared" si="1"/>
        <v>0</v>
      </c>
      <c r="M14" s="215"/>
      <c r="Q14" s="225"/>
      <c r="R14" s="225"/>
      <c r="S14" s="225"/>
      <c r="T14" s="225"/>
    </row>
    <row r="15" spans="1:20" s="221" customFormat="1" ht="11.25">
      <c r="A15" s="222"/>
      <c r="B15" s="203"/>
      <c r="C15" s="216" t="s">
        <v>329</v>
      </c>
      <c r="D15" s="60" t="s">
        <v>272</v>
      </c>
      <c r="E15" s="203"/>
      <c r="F15" s="223"/>
      <c r="G15" s="218"/>
      <c r="H15" s="218"/>
      <c r="I15" s="224">
        <v>36777</v>
      </c>
      <c r="J15" s="224">
        <v>11460</v>
      </c>
      <c r="K15" s="214">
        <f t="shared" si="0"/>
        <v>25317</v>
      </c>
      <c r="L15" s="220">
        <f t="shared" si="1"/>
        <v>2.2091623036649213</v>
      </c>
      <c r="M15" s="215"/>
      <c r="Q15" s="225"/>
      <c r="R15" s="225"/>
      <c r="S15" s="225"/>
      <c r="T15" s="225"/>
    </row>
    <row r="16" spans="1:20" s="210" customFormat="1" ht="11.25">
      <c r="A16" s="211"/>
      <c r="B16" s="203" t="s">
        <v>121</v>
      </c>
      <c r="C16" s="226" t="s">
        <v>330</v>
      </c>
      <c r="D16" s="203"/>
      <c r="E16" s="203"/>
      <c r="F16" s="204"/>
      <c r="G16" s="205"/>
      <c r="H16" s="205"/>
      <c r="I16" s="213">
        <v>55788452</v>
      </c>
      <c r="J16" s="213">
        <v>45822149</v>
      </c>
      <c r="K16" s="214">
        <f t="shared" si="0"/>
        <v>9966303</v>
      </c>
      <c r="L16" s="209">
        <f t="shared" si="1"/>
        <v>0.2174996855778196</v>
      </c>
      <c r="M16" s="215"/>
      <c r="Q16" s="227"/>
      <c r="R16" s="227"/>
      <c r="S16" s="227"/>
      <c r="T16" s="227"/>
    </row>
    <row r="17" spans="1:20" s="221" customFormat="1" ht="11.25">
      <c r="A17" s="201"/>
      <c r="B17" s="203"/>
      <c r="C17" s="216" t="s">
        <v>86</v>
      </c>
      <c r="D17" s="60" t="s">
        <v>273</v>
      </c>
      <c r="E17" s="216"/>
      <c r="F17" s="228"/>
      <c r="G17" s="218"/>
      <c r="H17" s="218"/>
      <c r="I17" s="224">
        <v>365711</v>
      </c>
      <c r="J17" s="224">
        <v>365711</v>
      </c>
      <c r="K17" s="214">
        <f t="shared" si="0"/>
        <v>0</v>
      </c>
      <c r="L17" s="209">
        <f t="shared" si="1"/>
        <v>0</v>
      </c>
      <c r="M17" s="215"/>
      <c r="Q17" s="225"/>
      <c r="R17" s="225"/>
      <c r="S17" s="225"/>
      <c r="T17" s="225"/>
    </row>
    <row r="18" spans="1:20" s="235" customFormat="1" ht="11.25">
      <c r="A18" s="229"/>
      <c r="B18" s="230"/>
      <c r="C18" s="231"/>
      <c r="D18" s="231" t="s">
        <v>331</v>
      </c>
      <c r="E18" s="232" t="s">
        <v>274</v>
      </c>
      <c r="F18" s="233"/>
      <c r="G18" s="234"/>
      <c r="H18" s="234"/>
      <c r="I18" s="224">
        <v>279925</v>
      </c>
      <c r="J18" s="224">
        <v>279925</v>
      </c>
      <c r="K18" s="214">
        <f t="shared" si="0"/>
        <v>0</v>
      </c>
      <c r="L18" s="209">
        <f t="shared" si="1"/>
        <v>0</v>
      </c>
      <c r="M18" s="215"/>
      <c r="Q18" s="236"/>
      <c r="R18" s="236"/>
      <c r="S18" s="236"/>
      <c r="T18" s="236"/>
    </row>
    <row r="19" spans="1:20" s="235" customFormat="1" ht="11.25">
      <c r="A19" s="229"/>
      <c r="B19" s="230"/>
      <c r="C19" s="231"/>
      <c r="D19" s="231" t="s">
        <v>332</v>
      </c>
      <c r="E19" s="237" t="s">
        <v>275</v>
      </c>
      <c r="F19" s="228"/>
      <c r="G19" s="234"/>
      <c r="H19" s="234"/>
      <c r="I19" s="224">
        <v>85786</v>
      </c>
      <c r="J19" s="224">
        <v>85786</v>
      </c>
      <c r="K19" s="214">
        <f t="shared" si="0"/>
        <v>0</v>
      </c>
      <c r="L19" s="209">
        <f t="shared" si="1"/>
        <v>0</v>
      </c>
      <c r="M19" s="215"/>
      <c r="Q19" s="236"/>
      <c r="R19" s="236"/>
      <c r="S19" s="236"/>
      <c r="T19" s="236"/>
    </row>
    <row r="20" spans="1:20" s="221" customFormat="1" ht="11.25">
      <c r="A20" s="201"/>
      <c r="B20" s="203"/>
      <c r="C20" s="216" t="s">
        <v>88</v>
      </c>
      <c r="D20" s="66" t="s">
        <v>276</v>
      </c>
      <c r="E20" s="203"/>
      <c r="F20" s="223"/>
      <c r="G20" s="218"/>
      <c r="H20" s="218"/>
      <c r="I20" s="224">
        <v>36642931</v>
      </c>
      <c r="J20" s="224">
        <v>38705764</v>
      </c>
      <c r="K20" s="214">
        <f t="shared" si="0"/>
        <v>-2062833</v>
      </c>
      <c r="L20" s="220">
        <f t="shared" si="1"/>
        <v>-5.3295240471160833E-2</v>
      </c>
      <c r="M20" s="215"/>
      <c r="Q20" s="225"/>
      <c r="R20" s="225"/>
      <c r="S20" s="225"/>
      <c r="T20" s="225"/>
    </row>
    <row r="21" spans="1:20" s="221" customFormat="1" ht="11.25">
      <c r="A21" s="201"/>
      <c r="B21" s="203"/>
      <c r="C21" s="216"/>
      <c r="D21" s="231" t="s">
        <v>331</v>
      </c>
      <c r="E21" s="232" t="s">
        <v>277</v>
      </c>
      <c r="F21" s="228"/>
      <c r="G21" s="218"/>
      <c r="H21" s="218"/>
      <c r="I21" s="224">
        <v>869009</v>
      </c>
      <c r="J21" s="224">
        <v>904519</v>
      </c>
      <c r="K21" s="214">
        <f t="shared" si="0"/>
        <v>-35510</v>
      </c>
      <c r="L21" s="220">
        <f t="shared" si="1"/>
        <v>-3.9258434593413737E-2</v>
      </c>
      <c r="M21" s="215"/>
      <c r="Q21" s="225"/>
      <c r="R21" s="225"/>
      <c r="S21" s="225"/>
      <c r="T21" s="225"/>
    </row>
    <row r="22" spans="1:20" s="221" customFormat="1" ht="11.25">
      <c r="A22" s="201"/>
      <c r="B22" s="203"/>
      <c r="C22" s="216"/>
      <c r="D22" s="231" t="s">
        <v>332</v>
      </c>
      <c r="E22" s="232" t="s">
        <v>278</v>
      </c>
      <c r="F22" s="60"/>
      <c r="G22" s="218"/>
      <c r="H22" s="218"/>
      <c r="I22" s="224">
        <v>35773922</v>
      </c>
      <c r="J22" s="224">
        <v>37801245</v>
      </c>
      <c r="K22" s="214">
        <f t="shared" si="0"/>
        <v>-2027323</v>
      </c>
      <c r="L22" s="220">
        <f t="shared" si="1"/>
        <v>-5.363111717616708E-2</v>
      </c>
      <c r="M22" s="215"/>
      <c r="Q22" s="225"/>
      <c r="R22" s="225"/>
      <c r="S22" s="225"/>
      <c r="T22" s="225"/>
    </row>
    <row r="23" spans="1:20" s="221" customFormat="1" ht="11.25">
      <c r="A23" s="201"/>
      <c r="B23" s="203"/>
      <c r="C23" s="216" t="s">
        <v>116</v>
      </c>
      <c r="D23" s="66" t="s">
        <v>279</v>
      </c>
      <c r="E23" s="203"/>
      <c r="F23" s="60"/>
      <c r="G23" s="218"/>
      <c r="H23" s="218"/>
      <c r="I23" s="224">
        <v>2090228</v>
      </c>
      <c r="J23" s="224">
        <v>1897309</v>
      </c>
      <c r="K23" s="214">
        <f t="shared" si="0"/>
        <v>192919</v>
      </c>
      <c r="L23" s="220">
        <f t="shared" si="1"/>
        <v>0.10168032724242598</v>
      </c>
      <c r="M23" s="215"/>
      <c r="Q23" s="225"/>
      <c r="R23" s="225"/>
      <c r="S23" s="225"/>
      <c r="T23" s="225"/>
    </row>
    <row r="24" spans="1:20" s="221" customFormat="1" ht="11.25">
      <c r="A24" s="201"/>
      <c r="B24" s="203"/>
      <c r="C24" s="216" t="s">
        <v>328</v>
      </c>
      <c r="D24" s="238" t="s">
        <v>280</v>
      </c>
      <c r="E24" s="203"/>
      <c r="F24" s="223"/>
      <c r="G24" s="218"/>
      <c r="H24" s="218"/>
      <c r="I24" s="224">
        <v>5329405</v>
      </c>
      <c r="J24" s="224">
        <v>3141935</v>
      </c>
      <c r="K24" s="214">
        <f t="shared" si="0"/>
        <v>2187470</v>
      </c>
      <c r="L24" s="220">
        <f t="shared" si="1"/>
        <v>0.69621745834971127</v>
      </c>
      <c r="M24" s="215"/>
      <c r="Q24" s="225"/>
      <c r="R24" s="225"/>
      <c r="S24" s="225"/>
      <c r="T24" s="225"/>
    </row>
    <row r="25" spans="1:20" s="221" customFormat="1" ht="11.25">
      <c r="A25" s="201"/>
      <c r="B25" s="203"/>
      <c r="C25" s="216" t="s">
        <v>329</v>
      </c>
      <c r="D25" s="66" t="s">
        <v>281</v>
      </c>
      <c r="E25" s="203"/>
      <c r="F25" s="217"/>
      <c r="G25" s="218"/>
      <c r="H25" s="218"/>
      <c r="I25" s="224">
        <v>120256</v>
      </c>
      <c r="J25" s="224">
        <v>154038</v>
      </c>
      <c r="K25" s="214">
        <f t="shared" si="0"/>
        <v>-33782</v>
      </c>
      <c r="L25" s="220">
        <f t="shared" si="1"/>
        <v>-0.21930952102727899</v>
      </c>
      <c r="M25" s="215"/>
      <c r="Q25" s="225"/>
      <c r="R25" s="225"/>
      <c r="S25" s="225"/>
      <c r="T25" s="225"/>
    </row>
    <row r="26" spans="1:20" s="221" customFormat="1" ht="11.25">
      <c r="A26" s="201"/>
      <c r="B26" s="203"/>
      <c r="C26" s="216" t="s">
        <v>333</v>
      </c>
      <c r="D26" s="66" t="s">
        <v>282</v>
      </c>
      <c r="E26" s="203"/>
      <c r="F26" s="60"/>
      <c r="G26" s="218"/>
      <c r="H26" s="218"/>
      <c r="I26" s="224">
        <v>375</v>
      </c>
      <c r="J26" s="224">
        <v>625</v>
      </c>
      <c r="K26" s="214">
        <f t="shared" si="0"/>
        <v>-250</v>
      </c>
      <c r="L26" s="220">
        <f t="shared" si="1"/>
        <v>-0.4</v>
      </c>
      <c r="M26" s="215"/>
      <c r="Q26" s="225"/>
      <c r="R26" s="225"/>
      <c r="S26" s="225"/>
      <c r="T26" s="225"/>
    </row>
    <row r="27" spans="1:20" s="221" customFormat="1" ht="11.25">
      <c r="A27" s="201"/>
      <c r="B27" s="203"/>
      <c r="C27" s="216" t="s">
        <v>334</v>
      </c>
      <c r="D27" s="66" t="s">
        <v>283</v>
      </c>
      <c r="E27" s="203"/>
      <c r="F27" s="60"/>
      <c r="G27" s="218"/>
      <c r="H27" s="218"/>
      <c r="I27" s="224">
        <v>46501</v>
      </c>
      <c r="J27" s="224">
        <v>36100</v>
      </c>
      <c r="K27" s="214">
        <f t="shared" si="0"/>
        <v>10401</v>
      </c>
      <c r="L27" s="220">
        <f t="shared" si="1"/>
        <v>0.28811634349030468</v>
      </c>
      <c r="M27" s="215"/>
      <c r="Q27" s="225"/>
      <c r="R27" s="225"/>
      <c r="S27" s="225"/>
      <c r="T27" s="225"/>
    </row>
    <row r="28" spans="1:20" s="221" customFormat="1" ht="11.25">
      <c r="A28" s="201"/>
      <c r="B28" s="203"/>
      <c r="C28" s="216" t="s">
        <v>335</v>
      </c>
      <c r="D28" s="60" t="s">
        <v>284</v>
      </c>
      <c r="E28" s="203"/>
      <c r="F28" s="223"/>
      <c r="G28" s="218"/>
      <c r="H28" s="218"/>
      <c r="I28" s="224">
        <v>567913</v>
      </c>
      <c r="J28" s="224">
        <v>356414</v>
      </c>
      <c r="K28" s="214">
        <f t="shared" si="0"/>
        <v>211499</v>
      </c>
      <c r="L28" s="220">
        <f t="shared" si="1"/>
        <v>0.59340822751070388</v>
      </c>
      <c r="M28" s="215"/>
      <c r="Q28" s="225"/>
      <c r="R28" s="225"/>
      <c r="S28" s="225"/>
      <c r="T28" s="225"/>
    </row>
    <row r="29" spans="1:20" s="221" customFormat="1" ht="11.25">
      <c r="A29" s="201"/>
      <c r="B29" s="203"/>
      <c r="C29" s="216" t="s">
        <v>336</v>
      </c>
      <c r="D29" s="60" t="s">
        <v>285</v>
      </c>
      <c r="E29" s="203"/>
      <c r="F29" s="217"/>
      <c r="G29" s="218"/>
      <c r="H29" s="218"/>
      <c r="I29" s="224">
        <v>10625132</v>
      </c>
      <c r="J29" s="224">
        <v>1164253</v>
      </c>
      <c r="K29" s="214">
        <f t="shared" si="0"/>
        <v>9460879</v>
      </c>
      <c r="L29" s="220">
        <f t="shared" si="1"/>
        <v>8.1261366730427156</v>
      </c>
      <c r="M29" s="215"/>
      <c r="Q29" s="225"/>
      <c r="R29" s="225"/>
      <c r="S29" s="225"/>
      <c r="T29" s="225"/>
    </row>
    <row r="30" spans="1:20" s="221" customFormat="1" ht="11.25">
      <c r="A30" s="201"/>
      <c r="B30" s="203"/>
      <c r="C30" s="216"/>
      <c r="D30" s="203"/>
      <c r="E30" s="203"/>
      <c r="F30" s="66"/>
      <c r="G30" s="239" t="s">
        <v>337</v>
      </c>
      <c r="H30" s="239" t="s">
        <v>338</v>
      </c>
      <c r="I30" s="224"/>
      <c r="J30" s="224"/>
      <c r="K30" s="214">
        <f t="shared" si="0"/>
        <v>0</v>
      </c>
      <c r="L30" s="220" t="str">
        <f t="shared" si="1"/>
        <v xml:space="preserve">-    </v>
      </c>
      <c r="M30" s="215"/>
      <c r="Q30" s="225"/>
      <c r="R30" s="225"/>
      <c r="S30" s="225"/>
      <c r="T30" s="225"/>
    </row>
    <row r="31" spans="1:20" s="210" customFormat="1" ht="26.25" customHeight="1">
      <c r="A31" s="211"/>
      <c r="B31" s="203" t="s">
        <v>122</v>
      </c>
      <c r="C31" s="390" t="s">
        <v>339</v>
      </c>
      <c r="D31" s="390"/>
      <c r="E31" s="390"/>
      <c r="F31" s="391"/>
      <c r="G31" s="213">
        <f t="shared" ref="G31:H31" si="2">G32+G37</f>
        <v>0</v>
      </c>
      <c r="H31" s="213">
        <f t="shared" si="2"/>
        <v>9306</v>
      </c>
      <c r="I31" s="213">
        <v>9556</v>
      </c>
      <c r="J31" s="213">
        <v>9556</v>
      </c>
      <c r="K31" s="214">
        <f t="shared" si="0"/>
        <v>0</v>
      </c>
      <c r="L31" s="209">
        <f t="shared" si="1"/>
        <v>0</v>
      </c>
      <c r="M31" s="215"/>
      <c r="Q31" s="227"/>
      <c r="R31" s="227"/>
      <c r="S31" s="227"/>
      <c r="T31" s="227"/>
    </row>
    <row r="32" spans="1:20" s="221" customFormat="1" ht="11.25">
      <c r="A32" s="222"/>
      <c r="B32" s="203"/>
      <c r="C32" s="216" t="s">
        <v>86</v>
      </c>
      <c r="D32" s="240" t="s">
        <v>286</v>
      </c>
      <c r="E32" s="223"/>
      <c r="F32" s="223"/>
      <c r="G32" s="224">
        <f t="shared" ref="G32:H32" si="3">SUM(G33:G36)</f>
        <v>0</v>
      </c>
      <c r="H32" s="224">
        <f t="shared" si="3"/>
        <v>9306</v>
      </c>
      <c r="I32" s="224">
        <v>9306</v>
      </c>
      <c r="J32" s="224">
        <v>9306</v>
      </c>
      <c r="K32" s="214">
        <f t="shared" si="0"/>
        <v>0</v>
      </c>
      <c r="L32" s="220">
        <f t="shared" si="1"/>
        <v>0</v>
      </c>
      <c r="M32" s="215"/>
      <c r="Q32" s="225"/>
      <c r="R32" s="225"/>
      <c r="S32" s="225"/>
      <c r="T32" s="225"/>
    </row>
    <row r="33" spans="1:20" s="221" customFormat="1" ht="11.25">
      <c r="A33" s="201"/>
      <c r="B33" s="203"/>
      <c r="C33" s="203"/>
      <c r="D33" s="231" t="s">
        <v>331</v>
      </c>
      <c r="E33" s="228" t="s">
        <v>287</v>
      </c>
      <c r="F33" s="217"/>
      <c r="G33" s="241"/>
      <c r="H33" s="241"/>
      <c r="I33" s="224">
        <v>0</v>
      </c>
      <c r="J33" s="224">
        <v>0</v>
      </c>
      <c r="K33" s="214">
        <f t="shared" si="0"/>
        <v>0</v>
      </c>
      <c r="L33" s="220" t="str">
        <f t="shared" si="1"/>
        <v xml:space="preserve">-    </v>
      </c>
      <c r="M33" s="215"/>
      <c r="Q33" s="225"/>
      <c r="R33" s="225"/>
      <c r="S33" s="225"/>
      <c r="T33" s="225"/>
    </row>
    <row r="34" spans="1:20" s="221" customFormat="1" ht="11.25">
      <c r="A34" s="201"/>
      <c r="B34" s="203"/>
      <c r="C34" s="203"/>
      <c r="D34" s="231" t="s">
        <v>332</v>
      </c>
      <c r="E34" s="228" t="s">
        <v>288</v>
      </c>
      <c r="F34" s="228"/>
      <c r="G34" s="241"/>
      <c r="H34" s="362">
        <v>9306</v>
      </c>
      <c r="I34" s="224">
        <v>9306</v>
      </c>
      <c r="J34" s="224">
        <v>9306</v>
      </c>
      <c r="K34" s="214">
        <f t="shared" si="0"/>
        <v>0</v>
      </c>
      <c r="L34" s="220">
        <f t="shared" si="1"/>
        <v>0</v>
      </c>
      <c r="M34" s="215"/>
      <c r="Q34" s="225"/>
      <c r="R34" s="225"/>
      <c r="S34" s="225"/>
      <c r="T34" s="225"/>
    </row>
    <row r="35" spans="1:20" s="221" customFormat="1" ht="11.25">
      <c r="A35" s="201"/>
      <c r="B35" s="203"/>
      <c r="C35" s="216"/>
      <c r="D35" s="231" t="s">
        <v>340</v>
      </c>
      <c r="E35" s="242" t="s">
        <v>289</v>
      </c>
      <c r="F35" s="217"/>
      <c r="G35" s="241"/>
      <c r="H35" s="241"/>
      <c r="I35" s="224">
        <v>0</v>
      </c>
      <c r="J35" s="224">
        <v>0</v>
      </c>
      <c r="K35" s="214">
        <f t="shared" si="0"/>
        <v>0</v>
      </c>
      <c r="L35" s="220" t="str">
        <f t="shared" si="1"/>
        <v xml:space="preserve">-    </v>
      </c>
      <c r="M35" s="215"/>
      <c r="Q35" s="225"/>
      <c r="R35" s="225"/>
      <c r="S35" s="225"/>
      <c r="T35" s="225"/>
    </row>
    <row r="36" spans="1:20" s="221" customFormat="1" ht="11.25">
      <c r="A36" s="201"/>
      <c r="B36" s="203"/>
      <c r="C36" s="216"/>
      <c r="D36" s="231" t="s">
        <v>341</v>
      </c>
      <c r="E36" s="242" t="s">
        <v>290</v>
      </c>
      <c r="F36" s="240"/>
      <c r="G36" s="241"/>
      <c r="H36" s="243"/>
      <c r="I36" s="224">
        <v>0</v>
      </c>
      <c r="J36" s="224">
        <v>0</v>
      </c>
      <c r="K36" s="214">
        <f t="shared" si="0"/>
        <v>0</v>
      </c>
      <c r="L36" s="220" t="str">
        <f t="shared" si="1"/>
        <v xml:space="preserve">-    </v>
      </c>
      <c r="M36" s="215"/>
      <c r="Q36" s="225"/>
      <c r="R36" s="225"/>
      <c r="S36" s="225"/>
      <c r="T36" s="225"/>
    </row>
    <row r="37" spans="1:20" s="221" customFormat="1" ht="11.25">
      <c r="A37" s="201"/>
      <c r="B37" s="203"/>
      <c r="C37" s="216" t="s">
        <v>88</v>
      </c>
      <c r="D37" s="66" t="s">
        <v>291</v>
      </c>
      <c r="E37" s="216"/>
      <c r="F37" s="240"/>
      <c r="G37" s="244"/>
      <c r="H37" s="218"/>
      <c r="I37" s="224">
        <v>250</v>
      </c>
      <c r="J37" s="224">
        <v>250</v>
      </c>
      <c r="K37" s="214">
        <f t="shared" si="0"/>
        <v>0</v>
      </c>
      <c r="L37" s="220">
        <f t="shared" si="1"/>
        <v>0</v>
      </c>
      <c r="M37" s="215"/>
      <c r="Q37" s="225"/>
      <c r="R37" s="225"/>
      <c r="S37" s="225"/>
      <c r="T37" s="225"/>
    </row>
    <row r="38" spans="1:20" s="221" customFormat="1" ht="11.25">
      <c r="A38" s="201"/>
      <c r="B38" s="203"/>
      <c r="C38" s="216"/>
      <c r="D38" s="231" t="s">
        <v>331</v>
      </c>
      <c r="E38" s="232" t="s">
        <v>292</v>
      </c>
      <c r="F38" s="223"/>
      <c r="G38" s="218"/>
      <c r="H38" s="218"/>
      <c r="I38" s="224">
        <v>250</v>
      </c>
      <c r="J38" s="224">
        <v>250</v>
      </c>
      <c r="K38" s="214">
        <f t="shared" si="0"/>
        <v>0</v>
      </c>
      <c r="L38" s="220">
        <f t="shared" si="1"/>
        <v>0</v>
      </c>
      <c r="M38" s="215"/>
      <c r="Q38" s="225"/>
      <c r="R38" s="225"/>
      <c r="S38" s="225"/>
      <c r="T38" s="225"/>
    </row>
    <row r="39" spans="1:20" s="221" customFormat="1" ht="11.25">
      <c r="A39" s="201"/>
      <c r="B39" s="203"/>
      <c r="C39" s="216"/>
      <c r="D39" s="231" t="s">
        <v>332</v>
      </c>
      <c r="E39" s="232" t="s">
        <v>293</v>
      </c>
      <c r="F39" s="60"/>
      <c r="G39" s="245"/>
      <c r="H39" s="218"/>
      <c r="I39" s="243">
        <v>0</v>
      </c>
      <c r="J39" s="243">
        <v>0</v>
      </c>
      <c r="K39" s="214">
        <f t="shared" si="0"/>
        <v>0</v>
      </c>
      <c r="L39" s="220" t="str">
        <f t="shared" si="1"/>
        <v xml:space="preserve">-    </v>
      </c>
      <c r="M39" s="215"/>
      <c r="Q39" s="225"/>
      <c r="R39" s="225"/>
      <c r="S39" s="225"/>
      <c r="T39" s="225"/>
    </row>
    <row r="40" spans="1:20" s="210" customFormat="1" ht="11.25">
      <c r="A40" s="392" t="s">
        <v>342</v>
      </c>
      <c r="B40" s="393"/>
      <c r="C40" s="393"/>
      <c r="D40" s="393"/>
      <c r="E40" s="393"/>
      <c r="F40" s="393"/>
      <c r="G40" s="394"/>
      <c r="H40" s="393"/>
      <c r="I40" s="246">
        <f>I10+I16+I31</f>
        <v>55923719</v>
      </c>
      <c r="J40" s="247">
        <f>J10+J16+J31</f>
        <v>45932099</v>
      </c>
      <c r="K40" s="248">
        <f t="shared" si="0"/>
        <v>9991620</v>
      </c>
      <c r="L40" s="45">
        <f>IF(J40=0,"-    ",K40/J40)</f>
        <v>0.21753022869692934</v>
      </c>
      <c r="M40" s="215"/>
      <c r="Q40" s="227"/>
      <c r="R40" s="227"/>
      <c r="S40" s="227"/>
      <c r="T40" s="227"/>
    </row>
    <row r="41" spans="1:20" s="210" customFormat="1" ht="11.25">
      <c r="A41" s="201"/>
      <c r="B41" s="203"/>
      <c r="C41" s="203"/>
      <c r="D41" s="203"/>
      <c r="E41" s="203"/>
      <c r="F41" s="212"/>
      <c r="G41" s="205"/>
      <c r="H41" s="205"/>
      <c r="I41" s="249"/>
      <c r="J41" s="249"/>
      <c r="K41" s="250"/>
      <c r="L41" s="251"/>
      <c r="M41" s="215"/>
      <c r="Q41" s="227"/>
      <c r="R41" s="227"/>
      <c r="S41" s="227"/>
      <c r="T41" s="227"/>
    </row>
    <row r="42" spans="1:20" s="210" customFormat="1" ht="11.25">
      <c r="A42" s="252" t="s">
        <v>33</v>
      </c>
      <c r="B42" s="253" t="s">
        <v>343</v>
      </c>
      <c r="C42" s="254"/>
      <c r="D42" s="254"/>
      <c r="E42" s="254"/>
      <c r="F42" s="204"/>
      <c r="G42" s="205"/>
      <c r="H42" s="205"/>
      <c r="I42" s="213"/>
      <c r="J42" s="207"/>
      <c r="K42" s="208"/>
      <c r="L42" s="209"/>
      <c r="M42" s="215"/>
      <c r="Q42" s="227"/>
      <c r="R42" s="227"/>
      <c r="S42" s="227"/>
      <c r="T42" s="227"/>
    </row>
    <row r="43" spans="1:20" s="210" customFormat="1" ht="11.25">
      <c r="A43" s="252"/>
      <c r="B43" s="254" t="s">
        <v>120</v>
      </c>
      <c r="C43" s="255" t="s">
        <v>344</v>
      </c>
      <c r="D43" s="254"/>
      <c r="E43" s="254"/>
      <c r="F43" s="212"/>
      <c r="G43" s="205"/>
      <c r="H43" s="205"/>
      <c r="I43" s="213">
        <v>1968670</v>
      </c>
      <c r="J43" s="213">
        <v>2337859</v>
      </c>
      <c r="K43" s="214">
        <f>+I43-J43</f>
        <v>-369189</v>
      </c>
      <c r="L43" s="209">
        <f t="shared" ref="L43:L101" si="4">IF(J43=0,"-    ",K43/J43)</f>
        <v>-0.15791756474620583</v>
      </c>
      <c r="M43" s="215"/>
      <c r="Q43" s="227"/>
      <c r="R43" s="227"/>
      <c r="S43" s="227"/>
      <c r="T43" s="227"/>
    </row>
    <row r="44" spans="1:20" s="221" customFormat="1" ht="11.25">
      <c r="A44" s="252"/>
      <c r="B44" s="254"/>
      <c r="C44" s="256" t="s">
        <v>86</v>
      </c>
      <c r="D44" s="256" t="s">
        <v>294</v>
      </c>
      <c r="E44" s="254"/>
      <c r="F44" s="223"/>
      <c r="G44" s="218"/>
      <c r="H44" s="218"/>
      <c r="I44" s="224">
        <v>1959081</v>
      </c>
      <c r="J44" s="224">
        <v>2284582</v>
      </c>
      <c r="K44" s="214">
        <f t="shared" ref="K44:K93" si="5">+I44-J44</f>
        <v>-325501</v>
      </c>
      <c r="L44" s="220">
        <f t="shared" si="4"/>
        <v>-0.14247726717622741</v>
      </c>
      <c r="M44" s="215"/>
      <c r="Q44" s="225"/>
      <c r="R44" s="225"/>
      <c r="S44" s="225"/>
      <c r="T44" s="225"/>
    </row>
    <row r="45" spans="1:20" s="221" customFormat="1" ht="11.25">
      <c r="A45" s="252"/>
      <c r="B45" s="254"/>
      <c r="C45" s="256" t="s">
        <v>88</v>
      </c>
      <c r="D45" s="256" t="s">
        <v>295</v>
      </c>
      <c r="E45" s="254"/>
      <c r="F45" s="60"/>
      <c r="G45" s="218"/>
      <c r="H45" s="218"/>
      <c r="I45" s="224">
        <v>9589</v>
      </c>
      <c r="J45" s="224">
        <v>53277</v>
      </c>
      <c r="K45" s="214">
        <f t="shared" si="5"/>
        <v>-43688</v>
      </c>
      <c r="L45" s="220">
        <f t="shared" si="4"/>
        <v>-0.82001614205004036</v>
      </c>
      <c r="M45" s="215"/>
      <c r="Q45" s="225"/>
      <c r="R45" s="225"/>
      <c r="S45" s="225"/>
      <c r="T45" s="225"/>
    </row>
    <row r="46" spans="1:20" s="221" customFormat="1" ht="11.25">
      <c r="A46" s="252"/>
      <c r="B46" s="254"/>
      <c r="C46" s="256" t="s">
        <v>116</v>
      </c>
      <c r="D46" s="256" t="s">
        <v>345</v>
      </c>
      <c r="E46" s="254"/>
      <c r="F46" s="257"/>
      <c r="G46" s="218"/>
      <c r="H46" s="218"/>
      <c r="I46" s="224">
        <v>0</v>
      </c>
      <c r="J46" s="224">
        <v>0</v>
      </c>
      <c r="K46" s="214">
        <f t="shared" si="5"/>
        <v>0</v>
      </c>
      <c r="L46" s="220" t="str">
        <f t="shared" si="4"/>
        <v xml:space="preserve">-    </v>
      </c>
      <c r="M46" s="215"/>
      <c r="Q46" s="225"/>
      <c r="R46" s="225"/>
      <c r="S46" s="225"/>
      <c r="T46" s="225"/>
    </row>
    <row r="47" spans="1:20" s="221" customFormat="1" ht="11.25">
      <c r="A47" s="252"/>
      <c r="B47" s="254"/>
      <c r="C47" s="256" t="s">
        <v>328</v>
      </c>
      <c r="D47" s="256" t="s">
        <v>346</v>
      </c>
      <c r="E47" s="254"/>
      <c r="F47" s="60"/>
      <c r="G47" s="218"/>
      <c r="H47" s="218"/>
      <c r="I47" s="224">
        <v>0</v>
      </c>
      <c r="J47" s="224">
        <v>0</v>
      </c>
      <c r="K47" s="214">
        <f t="shared" si="5"/>
        <v>0</v>
      </c>
      <c r="L47" s="220" t="str">
        <f t="shared" si="4"/>
        <v xml:space="preserve">-    </v>
      </c>
      <c r="M47" s="215"/>
      <c r="Q47" s="225"/>
      <c r="R47" s="225"/>
      <c r="S47" s="225"/>
      <c r="T47" s="225"/>
    </row>
    <row r="48" spans="1:20" s="221" customFormat="1" ht="11.25">
      <c r="A48" s="252"/>
      <c r="B48" s="254"/>
      <c r="C48" s="254"/>
      <c r="D48" s="254"/>
      <c r="E48" s="254"/>
      <c r="F48" s="60"/>
      <c r="G48" s="239" t="s">
        <v>337</v>
      </c>
      <c r="H48" s="239" t="s">
        <v>338</v>
      </c>
      <c r="I48" s="224"/>
      <c r="J48" s="224"/>
      <c r="K48" s="214">
        <f t="shared" si="5"/>
        <v>0</v>
      </c>
      <c r="L48" s="220" t="str">
        <f t="shared" si="4"/>
        <v xml:space="preserve">-    </v>
      </c>
      <c r="M48" s="215"/>
      <c r="Q48" s="225"/>
      <c r="R48" s="225"/>
      <c r="S48" s="225"/>
      <c r="T48" s="225"/>
    </row>
    <row r="49" spans="1:20" s="210" customFormat="1" ht="25.5" customHeight="1">
      <c r="A49" s="211"/>
      <c r="B49" s="203" t="s">
        <v>121</v>
      </c>
      <c r="C49" s="390" t="s">
        <v>347</v>
      </c>
      <c r="D49" s="390"/>
      <c r="E49" s="390"/>
      <c r="F49" s="391"/>
      <c r="G49" s="213">
        <f>G50+G61+G74+G75+G78+G79+G80</f>
        <v>11359846</v>
      </c>
      <c r="H49" s="213">
        <f>H50+H61+H74+H75+H78+H79+H80</f>
        <v>41251055</v>
      </c>
      <c r="I49" s="213">
        <v>52610901</v>
      </c>
      <c r="J49" s="213">
        <v>88019373</v>
      </c>
      <c r="K49" s="214">
        <f t="shared" si="5"/>
        <v>-35408472</v>
      </c>
      <c r="L49" s="209">
        <f t="shared" si="4"/>
        <v>-0.40228043887565523</v>
      </c>
      <c r="M49" s="215"/>
      <c r="Q49" s="227"/>
      <c r="R49" s="227"/>
      <c r="S49" s="227"/>
      <c r="T49" s="227"/>
    </row>
    <row r="50" spans="1:20" s="221" customFormat="1" ht="11.25">
      <c r="A50" s="222"/>
      <c r="B50" s="254"/>
      <c r="C50" s="256" t="s">
        <v>86</v>
      </c>
      <c r="D50" s="256" t="s">
        <v>296</v>
      </c>
      <c r="E50" s="254"/>
      <c r="F50" s="258"/>
      <c r="G50" s="224">
        <f t="shared" ref="G50" si="6">G51+G54+G55+G60</f>
        <v>2575163</v>
      </c>
      <c r="H50" s="224">
        <f>H51+H54+H55+H60</f>
        <v>28970315</v>
      </c>
      <c r="I50" s="224">
        <v>31545478</v>
      </c>
      <c r="J50" s="224">
        <v>33547576</v>
      </c>
      <c r="K50" s="214">
        <f t="shared" si="5"/>
        <v>-2002098</v>
      </c>
      <c r="L50" s="220">
        <f t="shared" si="4"/>
        <v>-5.9679364017239278E-2</v>
      </c>
      <c r="M50" s="215"/>
      <c r="Q50" s="225"/>
      <c r="R50" s="225"/>
      <c r="S50" s="225"/>
      <c r="T50" s="225"/>
    </row>
    <row r="51" spans="1:20" s="221" customFormat="1" ht="11.25">
      <c r="A51" s="222"/>
      <c r="B51" s="254"/>
      <c r="C51" s="256"/>
      <c r="D51" s="260" t="s">
        <v>331</v>
      </c>
      <c r="E51" s="260" t="s">
        <v>348</v>
      </c>
      <c r="F51" s="258"/>
      <c r="G51" s="259">
        <v>2259293</v>
      </c>
      <c r="H51" s="261">
        <v>0</v>
      </c>
      <c r="I51" s="224">
        <v>2259293</v>
      </c>
      <c r="J51" s="224">
        <v>2621522</v>
      </c>
      <c r="K51" s="214">
        <f>+I51-J51</f>
        <v>-362229</v>
      </c>
      <c r="L51" s="220">
        <f t="shared" si="4"/>
        <v>-0.13817507539513305</v>
      </c>
      <c r="M51" s="215"/>
      <c r="Q51" s="225"/>
      <c r="R51" s="225"/>
      <c r="S51" s="225"/>
      <c r="T51" s="225"/>
    </row>
    <row r="52" spans="1:20" s="221" customFormat="1" ht="11.25">
      <c r="A52" s="222"/>
      <c r="B52" s="254"/>
      <c r="C52" s="256"/>
      <c r="D52" s="256"/>
      <c r="E52" s="256" t="s">
        <v>86</v>
      </c>
      <c r="F52" s="258" t="s">
        <v>349</v>
      </c>
      <c r="G52" s="259"/>
      <c r="H52" s="261"/>
      <c r="I52" s="224">
        <v>2242534</v>
      </c>
      <c r="J52" s="224">
        <v>2556280</v>
      </c>
      <c r="K52" s="214">
        <f t="shared" si="5"/>
        <v>-313746</v>
      </c>
      <c r="L52" s="220">
        <f t="shared" si="4"/>
        <v>-0.1227353811006619</v>
      </c>
      <c r="M52" s="215"/>
      <c r="Q52" s="225"/>
      <c r="R52" s="225"/>
      <c r="S52" s="225"/>
      <c r="T52" s="225"/>
    </row>
    <row r="53" spans="1:20" s="221" customFormat="1" ht="11.25">
      <c r="A53" s="222"/>
      <c r="B53" s="254"/>
      <c r="C53" s="256"/>
      <c r="D53" s="256"/>
      <c r="E53" s="256" t="s">
        <v>88</v>
      </c>
      <c r="F53" s="258" t="s">
        <v>350</v>
      </c>
      <c r="G53" s="259"/>
      <c r="H53" s="261"/>
      <c r="I53" s="224">
        <v>16759</v>
      </c>
      <c r="J53" s="224">
        <v>65242</v>
      </c>
      <c r="K53" s="214">
        <f t="shared" si="5"/>
        <v>-48483</v>
      </c>
      <c r="L53" s="220">
        <f t="shared" si="4"/>
        <v>-0.7431255939425524</v>
      </c>
      <c r="M53" s="215"/>
      <c r="Q53" s="225"/>
      <c r="R53" s="225"/>
      <c r="S53" s="225"/>
      <c r="T53" s="225"/>
    </row>
    <row r="54" spans="1:20" s="221" customFormat="1" ht="11.25">
      <c r="A54" s="222"/>
      <c r="B54" s="254"/>
      <c r="C54" s="256"/>
      <c r="D54" s="260" t="s">
        <v>332</v>
      </c>
      <c r="E54" s="260" t="s">
        <v>351</v>
      </c>
      <c r="F54" s="258"/>
      <c r="G54" s="259"/>
      <c r="H54" s="261">
        <v>24188700</v>
      </c>
      <c r="I54" s="224">
        <v>24188700</v>
      </c>
      <c r="J54" s="224">
        <v>25465911</v>
      </c>
      <c r="K54" s="214">
        <f t="shared" si="5"/>
        <v>-1277211</v>
      </c>
      <c r="L54" s="220">
        <f t="shared" si="4"/>
        <v>-5.0153752598915469E-2</v>
      </c>
      <c r="M54" s="215"/>
      <c r="Q54" s="225"/>
      <c r="R54" s="225"/>
      <c r="S54" s="225"/>
      <c r="T54" s="225"/>
    </row>
    <row r="55" spans="1:20" s="221" customFormat="1" ht="11.25">
      <c r="A55" s="222"/>
      <c r="B55" s="254"/>
      <c r="C55" s="256"/>
      <c r="D55" s="260" t="s">
        <v>340</v>
      </c>
      <c r="E55" s="260" t="s">
        <v>297</v>
      </c>
      <c r="F55" s="258"/>
      <c r="G55" s="224">
        <f t="shared" ref="G55:H55" si="7">G56+G57+G58+G59</f>
        <v>315870</v>
      </c>
      <c r="H55" s="224">
        <f t="shared" si="7"/>
        <v>4781615</v>
      </c>
      <c r="I55" s="224">
        <v>5097485</v>
      </c>
      <c r="J55" s="224">
        <v>5460143</v>
      </c>
      <c r="K55" s="214">
        <f t="shared" si="5"/>
        <v>-362658</v>
      </c>
      <c r="L55" s="220">
        <f t="shared" si="4"/>
        <v>-6.6419139571985572E-2</v>
      </c>
      <c r="M55" s="215"/>
      <c r="Q55" s="225"/>
      <c r="R55" s="225"/>
      <c r="S55" s="225"/>
      <c r="T55" s="225"/>
    </row>
    <row r="56" spans="1:20" s="221" customFormat="1" ht="11.25">
      <c r="A56" s="222"/>
      <c r="B56" s="254"/>
      <c r="C56" s="256"/>
      <c r="D56" s="256"/>
      <c r="E56" s="256" t="s">
        <v>86</v>
      </c>
      <c r="F56" s="258" t="s">
        <v>352</v>
      </c>
      <c r="G56" s="259"/>
      <c r="H56" s="261"/>
      <c r="I56" s="224">
        <v>0</v>
      </c>
      <c r="J56" s="224">
        <v>0</v>
      </c>
      <c r="K56" s="214">
        <f t="shared" si="5"/>
        <v>0</v>
      </c>
      <c r="L56" s="220" t="str">
        <f t="shared" si="4"/>
        <v xml:space="preserve">-    </v>
      </c>
      <c r="M56" s="215"/>
      <c r="Q56" s="225"/>
      <c r="R56" s="225"/>
      <c r="S56" s="225"/>
      <c r="T56" s="225"/>
    </row>
    <row r="57" spans="1:20" s="221" customFormat="1" ht="11.25">
      <c r="A57" s="222"/>
      <c r="B57" s="254"/>
      <c r="C57" s="256"/>
      <c r="D57" s="256"/>
      <c r="E57" s="256" t="s">
        <v>88</v>
      </c>
      <c r="F57" s="258" t="s">
        <v>353</v>
      </c>
      <c r="G57" s="259"/>
      <c r="H57" s="261">
        <v>4168063</v>
      </c>
      <c r="I57" s="224">
        <v>4168063</v>
      </c>
      <c r="J57" s="224">
        <v>5218022</v>
      </c>
      <c r="K57" s="214">
        <f t="shared" si="5"/>
        <v>-1049959</v>
      </c>
      <c r="L57" s="220">
        <f t="shared" si="4"/>
        <v>-0.20121781778612663</v>
      </c>
      <c r="M57" s="215"/>
      <c r="Q57" s="225"/>
      <c r="R57" s="225"/>
      <c r="S57" s="225"/>
      <c r="T57" s="225"/>
    </row>
    <row r="58" spans="1:20" s="221" customFormat="1" ht="11.25">
      <c r="A58" s="222"/>
      <c r="B58" s="254"/>
      <c r="C58" s="256"/>
      <c r="D58" s="256"/>
      <c r="E58" s="256" t="s">
        <v>116</v>
      </c>
      <c r="F58" s="258" t="s">
        <v>298</v>
      </c>
      <c r="G58" s="259">
        <v>315870</v>
      </c>
      <c r="H58" s="261"/>
      <c r="I58" s="224">
        <v>315870</v>
      </c>
      <c r="J58" s="224">
        <v>242121</v>
      </c>
      <c r="K58" s="214">
        <f t="shared" si="5"/>
        <v>73749</v>
      </c>
      <c r="L58" s="220">
        <f t="shared" si="4"/>
        <v>0.30459563606626439</v>
      </c>
      <c r="M58" s="215"/>
      <c r="Q58" s="225"/>
      <c r="R58" s="225"/>
      <c r="S58" s="225"/>
      <c r="T58" s="225"/>
    </row>
    <row r="59" spans="1:20" s="221" customFormat="1" ht="11.25">
      <c r="A59" s="222"/>
      <c r="B59" s="254"/>
      <c r="C59" s="256"/>
      <c r="D59" s="256"/>
      <c r="E59" s="256" t="s">
        <v>328</v>
      </c>
      <c r="F59" s="258" t="s">
        <v>354</v>
      </c>
      <c r="G59" s="259"/>
      <c r="H59" s="261">
        <v>613552</v>
      </c>
      <c r="I59" s="224">
        <v>613552</v>
      </c>
      <c r="J59" s="224">
        <v>0</v>
      </c>
      <c r="K59" s="214">
        <f t="shared" si="5"/>
        <v>613552</v>
      </c>
      <c r="L59" s="220" t="str">
        <f t="shared" si="4"/>
        <v xml:space="preserve">-    </v>
      </c>
      <c r="M59" s="215"/>
      <c r="Q59" s="225"/>
      <c r="R59" s="225"/>
      <c r="S59" s="225"/>
      <c r="T59" s="225"/>
    </row>
    <row r="60" spans="1:20" s="221" customFormat="1" ht="11.25">
      <c r="A60" s="222"/>
      <c r="B60" s="256"/>
      <c r="C60" s="256"/>
      <c r="D60" s="260" t="s">
        <v>341</v>
      </c>
      <c r="E60" s="260" t="s">
        <v>299</v>
      </c>
      <c r="F60" s="262"/>
      <c r="G60" s="259"/>
      <c r="H60" s="261"/>
      <c r="I60" s="224">
        <v>0</v>
      </c>
      <c r="J60" s="224">
        <v>0</v>
      </c>
      <c r="K60" s="214">
        <f t="shared" si="5"/>
        <v>0</v>
      </c>
      <c r="L60" s="220" t="str">
        <f t="shared" si="4"/>
        <v xml:space="preserve">-    </v>
      </c>
      <c r="M60" s="215"/>
      <c r="Q60" s="225"/>
      <c r="R60" s="225"/>
      <c r="S60" s="225"/>
      <c r="T60" s="225"/>
    </row>
    <row r="61" spans="1:20" s="221" customFormat="1" ht="11.25">
      <c r="A61" s="222"/>
      <c r="B61" s="256"/>
      <c r="C61" s="256" t="s">
        <v>88</v>
      </c>
      <c r="D61" s="256" t="s">
        <v>300</v>
      </c>
      <c r="E61" s="256"/>
      <c r="F61" s="258"/>
      <c r="G61" s="224">
        <f t="shared" ref="G61:H61" si="8">G62+G69</f>
        <v>1165628</v>
      </c>
      <c r="H61" s="224">
        <f t="shared" si="8"/>
        <v>11491819</v>
      </c>
      <c r="I61" s="224">
        <v>12657447</v>
      </c>
      <c r="J61" s="224">
        <v>44216058</v>
      </c>
      <c r="K61" s="214">
        <f t="shared" si="5"/>
        <v>-31558611</v>
      </c>
      <c r="L61" s="220">
        <f t="shared" si="4"/>
        <v>-0.71373642127934611</v>
      </c>
      <c r="M61" s="215"/>
      <c r="Q61" s="225"/>
      <c r="R61" s="225"/>
      <c r="S61" s="225"/>
      <c r="T61" s="225"/>
    </row>
    <row r="62" spans="1:20" s="221" customFormat="1" ht="11.25">
      <c r="A62" s="222"/>
      <c r="B62" s="256"/>
      <c r="C62" s="256"/>
      <c r="D62" s="260" t="s">
        <v>331</v>
      </c>
      <c r="E62" s="260" t="s">
        <v>355</v>
      </c>
      <c r="F62" s="262"/>
      <c r="G62" s="224">
        <f t="shared" ref="G62:H62" si="9">G63+G68</f>
        <v>388703</v>
      </c>
      <c r="H62" s="224">
        <f t="shared" si="9"/>
        <v>3669660</v>
      </c>
      <c r="I62" s="224">
        <v>4058363</v>
      </c>
      <c r="J62" s="224">
        <v>32995184</v>
      </c>
      <c r="K62" s="214">
        <f t="shared" si="5"/>
        <v>-28936821</v>
      </c>
      <c r="L62" s="220">
        <f t="shared" si="4"/>
        <v>-0.8770013526822581</v>
      </c>
      <c r="M62" s="215"/>
      <c r="Q62" s="225"/>
      <c r="R62" s="225"/>
      <c r="S62" s="225"/>
      <c r="T62" s="225"/>
    </row>
    <row r="63" spans="1:20" s="221" customFormat="1" ht="11.25">
      <c r="A63" s="222"/>
      <c r="B63" s="256"/>
      <c r="C63" s="256"/>
      <c r="D63" s="256"/>
      <c r="E63" s="256" t="s">
        <v>86</v>
      </c>
      <c r="F63" s="262" t="s">
        <v>301</v>
      </c>
      <c r="G63" s="224">
        <f t="shared" ref="G63:H63" si="10">G64+G65+G66+G67</f>
        <v>312824</v>
      </c>
      <c r="H63" s="224">
        <f t="shared" si="10"/>
        <v>3669660</v>
      </c>
      <c r="I63" s="224">
        <v>3982484</v>
      </c>
      <c r="J63" s="224">
        <v>32884378</v>
      </c>
      <c r="K63" s="214">
        <f t="shared" si="5"/>
        <v>-28901894</v>
      </c>
      <c r="L63" s="220">
        <f t="shared" si="4"/>
        <v>-0.87889434916482223</v>
      </c>
      <c r="M63" s="215"/>
      <c r="Q63" s="225"/>
      <c r="R63" s="225"/>
      <c r="S63" s="225"/>
      <c r="T63" s="225"/>
    </row>
    <row r="64" spans="1:20" s="221" customFormat="1" ht="22.5">
      <c r="A64" s="222"/>
      <c r="B64" s="256"/>
      <c r="C64" s="256"/>
      <c r="D64" s="256"/>
      <c r="E64" s="256"/>
      <c r="F64" s="263" t="s">
        <v>356</v>
      </c>
      <c r="G64" s="259">
        <v>10662</v>
      </c>
      <c r="H64" s="259">
        <v>3669660</v>
      </c>
      <c r="I64" s="224">
        <v>3680322</v>
      </c>
      <c r="J64" s="224">
        <v>31762177</v>
      </c>
      <c r="K64" s="214">
        <f t="shared" si="5"/>
        <v>-28081855</v>
      </c>
      <c r="L64" s="220">
        <f t="shared" si="4"/>
        <v>-0.88412878626046321</v>
      </c>
      <c r="M64" s="215"/>
      <c r="Q64" s="225"/>
      <c r="R64" s="225"/>
      <c r="S64" s="225"/>
      <c r="T64" s="225"/>
    </row>
    <row r="65" spans="1:20" s="221" customFormat="1" ht="22.5">
      <c r="A65" s="222"/>
      <c r="B65" s="256"/>
      <c r="C65" s="256"/>
      <c r="D65" s="256"/>
      <c r="E65" s="256"/>
      <c r="F65" s="263" t="s">
        <v>357</v>
      </c>
      <c r="G65" s="259"/>
      <c r="H65" s="259"/>
      <c r="I65" s="224">
        <v>0</v>
      </c>
      <c r="J65" s="224">
        <v>0</v>
      </c>
      <c r="K65" s="214">
        <f t="shared" si="5"/>
        <v>0</v>
      </c>
      <c r="L65" s="220" t="str">
        <f t="shared" si="4"/>
        <v xml:space="preserve">-    </v>
      </c>
      <c r="M65" s="215"/>
      <c r="Q65" s="225"/>
      <c r="R65" s="225"/>
      <c r="S65" s="225"/>
      <c r="T65" s="225"/>
    </row>
    <row r="66" spans="1:20" s="221" customFormat="1" ht="22.5">
      <c r="A66" s="222"/>
      <c r="B66" s="256"/>
      <c r="C66" s="256"/>
      <c r="D66" s="256"/>
      <c r="E66" s="256"/>
      <c r="F66" s="263" t="s">
        <v>358</v>
      </c>
      <c r="G66" s="259"/>
      <c r="H66" s="259"/>
      <c r="I66" s="224">
        <v>0</v>
      </c>
      <c r="J66" s="224">
        <v>0</v>
      </c>
      <c r="K66" s="214">
        <f t="shared" si="5"/>
        <v>0</v>
      </c>
      <c r="L66" s="220" t="str">
        <f t="shared" si="4"/>
        <v xml:space="preserve">-    </v>
      </c>
      <c r="M66" s="215"/>
      <c r="Q66" s="225"/>
      <c r="R66" s="225"/>
      <c r="S66" s="225"/>
      <c r="T66" s="225"/>
    </row>
    <row r="67" spans="1:20" s="221" customFormat="1" ht="22.5">
      <c r="A67" s="222"/>
      <c r="B67" s="256"/>
      <c r="C67" s="256"/>
      <c r="D67" s="256"/>
      <c r="E67" s="256"/>
      <c r="F67" s="263" t="s">
        <v>359</v>
      </c>
      <c r="G67" s="259">
        <v>302162</v>
      </c>
      <c r="H67" s="264"/>
      <c r="I67" s="224">
        <v>302162</v>
      </c>
      <c r="J67" s="224">
        <v>1122201</v>
      </c>
      <c r="K67" s="214">
        <f t="shared" si="5"/>
        <v>-820039</v>
      </c>
      <c r="L67" s="220">
        <f t="shared" si="4"/>
        <v>-0.73074164075776082</v>
      </c>
      <c r="M67" s="215"/>
      <c r="Q67" s="225"/>
      <c r="R67" s="225"/>
      <c r="S67" s="225"/>
      <c r="T67" s="225"/>
    </row>
    <row r="68" spans="1:20" s="221" customFormat="1" ht="11.25">
      <c r="A68" s="222"/>
      <c r="B68" s="256"/>
      <c r="C68" s="256"/>
      <c r="D68" s="256"/>
      <c r="E68" s="256" t="s">
        <v>88</v>
      </c>
      <c r="F68" s="256" t="s">
        <v>302</v>
      </c>
      <c r="G68" s="259">
        <v>75879</v>
      </c>
      <c r="H68" s="264"/>
      <c r="I68" s="224">
        <v>75879</v>
      </c>
      <c r="J68" s="224">
        <v>110806</v>
      </c>
      <c r="K68" s="214">
        <f t="shared" si="5"/>
        <v>-34927</v>
      </c>
      <c r="L68" s="220">
        <f t="shared" si="4"/>
        <v>-0.31520856271321046</v>
      </c>
      <c r="M68" s="215"/>
      <c r="Q68" s="225"/>
      <c r="R68" s="225"/>
      <c r="S68" s="225"/>
      <c r="T68" s="225"/>
    </row>
    <row r="69" spans="1:20" s="221" customFormat="1" ht="11.25">
      <c r="A69" s="222"/>
      <c r="B69" s="256"/>
      <c r="C69" s="256"/>
      <c r="D69" s="260" t="s">
        <v>332</v>
      </c>
      <c r="E69" s="260" t="s">
        <v>360</v>
      </c>
      <c r="F69" s="262"/>
      <c r="G69" s="224">
        <f t="shared" ref="G69:H69" si="11">G70+G71+G72+G73</f>
        <v>776925</v>
      </c>
      <c r="H69" s="224">
        <f t="shared" si="11"/>
        <v>7822159</v>
      </c>
      <c r="I69" s="224">
        <v>8599084</v>
      </c>
      <c r="J69" s="224">
        <v>11220874</v>
      </c>
      <c r="K69" s="214">
        <f t="shared" si="5"/>
        <v>-2621790</v>
      </c>
      <c r="L69" s="220">
        <f t="shared" si="4"/>
        <v>-0.2336529222233491</v>
      </c>
      <c r="M69" s="215"/>
      <c r="Q69" s="225"/>
      <c r="R69" s="225"/>
      <c r="S69" s="225"/>
      <c r="T69" s="225"/>
    </row>
    <row r="70" spans="1:20" s="221" customFormat="1" ht="11.25">
      <c r="A70" s="222"/>
      <c r="B70" s="256"/>
      <c r="C70" s="256"/>
      <c r="D70" s="256"/>
      <c r="E70" s="256" t="s">
        <v>86</v>
      </c>
      <c r="F70" s="262" t="s">
        <v>361</v>
      </c>
      <c r="G70" s="259">
        <v>776925</v>
      </c>
      <c r="H70" s="264">
        <v>7822159</v>
      </c>
      <c r="I70" s="224">
        <v>8599084</v>
      </c>
      <c r="J70" s="224">
        <v>11220874</v>
      </c>
      <c r="K70" s="214">
        <f t="shared" si="5"/>
        <v>-2621790</v>
      </c>
      <c r="L70" s="220">
        <f t="shared" si="4"/>
        <v>-0.2336529222233491</v>
      </c>
      <c r="M70" s="215"/>
      <c r="Q70" s="225"/>
      <c r="R70" s="225"/>
      <c r="S70" s="225"/>
      <c r="T70" s="225"/>
    </row>
    <row r="71" spans="1:20" s="221" customFormat="1" ht="11.25">
      <c r="A71" s="222"/>
      <c r="B71" s="256"/>
      <c r="C71" s="256"/>
      <c r="D71" s="256"/>
      <c r="E71" s="256" t="s">
        <v>88</v>
      </c>
      <c r="F71" s="262" t="s">
        <v>362</v>
      </c>
      <c r="G71" s="259"/>
      <c r="H71" s="264"/>
      <c r="I71" s="224">
        <v>0</v>
      </c>
      <c r="J71" s="224">
        <v>0</v>
      </c>
      <c r="K71" s="214">
        <f t="shared" si="5"/>
        <v>0</v>
      </c>
      <c r="L71" s="220" t="str">
        <f t="shared" si="4"/>
        <v xml:space="preserve">-    </v>
      </c>
      <c r="M71" s="215"/>
      <c r="Q71" s="225"/>
      <c r="R71" s="225"/>
      <c r="S71" s="225"/>
      <c r="T71" s="225"/>
    </row>
    <row r="72" spans="1:20" s="221" customFormat="1" ht="11.25">
      <c r="A72" s="222"/>
      <c r="B72" s="256"/>
      <c r="C72" s="256"/>
      <c r="D72" s="256"/>
      <c r="E72" s="256" t="s">
        <v>116</v>
      </c>
      <c r="F72" s="262" t="s">
        <v>303</v>
      </c>
      <c r="G72" s="259"/>
      <c r="H72" s="264"/>
      <c r="I72" s="224">
        <v>0</v>
      </c>
      <c r="J72" s="224">
        <v>0</v>
      </c>
      <c r="K72" s="214">
        <f t="shared" si="5"/>
        <v>0</v>
      </c>
      <c r="L72" s="220" t="str">
        <f t="shared" si="4"/>
        <v xml:space="preserve">-    </v>
      </c>
      <c r="M72" s="215"/>
      <c r="Q72" s="225"/>
      <c r="R72" s="225"/>
      <c r="S72" s="225"/>
      <c r="T72" s="225"/>
    </row>
    <row r="73" spans="1:20" s="221" customFormat="1" ht="22.5">
      <c r="A73" s="222"/>
      <c r="B73" s="254"/>
      <c r="C73" s="256"/>
      <c r="D73" s="254"/>
      <c r="E73" s="256" t="s">
        <v>328</v>
      </c>
      <c r="F73" s="265" t="s">
        <v>304</v>
      </c>
      <c r="G73" s="259"/>
      <c r="H73" s="259"/>
      <c r="I73" s="224">
        <v>0</v>
      </c>
      <c r="J73" s="224">
        <v>0</v>
      </c>
      <c r="K73" s="214">
        <f t="shared" si="5"/>
        <v>0</v>
      </c>
      <c r="L73" s="220" t="str">
        <f t="shared" si="4"/>
        <v xml:space="preserve">-    </v>
      </c>
      <c r="M73" s="215"/>
      <c r="Q73" s="225"/>
      <c r="R73" s="225"/>
      <c r="S73" s="225"/>
      <c r="T73" s="225"/>
    </row>
    <row r="74" spans="1:20" s="221" customFormat="1" ht="11.25">
      <c r="A74" s="222"/>
      <c r="B74" s="254"/>
      <c r="C74" s="256" t="s">
        <v>116</v>
      </c>
      <c r="D74" s="256" t="s">
        <v>305</v>
      </c>
      <c r="E74" s="223"/>
      <c r="F74" s="262"/>
      <c r="G74" s="259">
        <v>3361</v>
      </c>
      <c r="H74" s="259"/>
      <c r="I74" s="224">
        <v>3361</v>
      </c>
      <c r="J74" s="224">
        <v>0</v>
      </c>
      <c r="K74" s="214">
        <f t="shared" si="5"/>
        <v>3361</v>
      </c>
      <c r="L74" s="220" t="str">
        <f t="shared" si="4"/>
        <v xml:space="preserve">-    </v>
      </c>
      <c r="M74" s="215"/>
      <c r="Q74" s="225"/>
      <c r="R74" s="225"/>
      <c r="S74" s="225"/>
      <c r="T74" s="225"/>
    </row>
    <row r="75" spans="1:20" s="221" customFormat="1" ht="11.25">
      <c r="A75" s="222"/>
      <c r="B75" s="254"/>
      <c r="C75" s="256" t="s">
        <v>328</v>
      </c>
      <c r="D75" s="256" t="s">
        <v>363</v>
      </c>
      <c r="E75" s="256"/>
      <c r="F75" s="262"/>
      <c r="G75" s="224">
        <f t="shared" ref="G75:H75" si="12">G76+G77</f>
        <v>2580081</v>
      </c>
      <c r="H75" s="224">
        <f t="shared" si="12"/>
        <v>0</v>
      </c>
      <c r="I75" s="224">
        <v>2580081</v>
      </c>
      <c r="J75" s="224">
        <v>4164885</v>
      </c>
      <c r="K75" s="214">
        <f t="shared" si="5"/>
        <v>-1584804</v>
      </c>
      <c r="L75" s="220">
        <f t="shared" si="4"/>
        <v>-0.38051566849985052</v>
      </c>
      <c r="M75" s="215"/>
      <c r="Q75" s="225"/>
      <c r="R75" s="225"/>
      <c r="S75" s="225"/>
      <c r="T75" s="225"/>
    </row>
    <row r="76" spans="1:20" s="221" customFormat="1" ht="11.25">
      <c r="A76" s="222"/>
      <c r="B76" s="254"/>
      <c r="C76" s="256"/>
      <c r="D76" s="260" t="s">
        <v>331</v>
      </c>
      <c r="E76" s="260" t="s">
        <v>306</v>
      </c>
      <c r="F76" s="262"/>
      <c r="G76" s="259">
        <v>2304711</v>
      </c>
      <c r="H76" s="259"/>
      <c r="I76" s="224">
        <v>2304711</v>
      </c>
      <c r="J76" s="224">
        <v>3132287</v>
      </c>
      <c r="K76" s="214">
        <f t="shared" si="5"/>
        <v>-827576</v>
      </c>
      <c r="L76" s="220">
        <f t="shared" si="4"/>
        <v>-0.26420822868402544</v>
      </c>
      <c r="M76" s="215"/>
      <c r="Q76" s="225"/>
      <c r="R76" s="225"/>
      <c r="S76" s="225"/>
      <c r="T76" s="225"/>
    </row>
    <row r="77" spans="1:20" s="221" customFormat="1" ht="11.25">
      <c r="A77" s="222"/>
      <c r="B77" s="254"/>
      <c r="C77" s="256"/>
      <c r="D77" s="260" t="s">
        <v>332</v>
      </c>
      <c r="E77" s="260" t="s">
        <v>364</v>
      </c>
      <c r="F77" s="262"/>
      <c r="G77" s="259">
        <v>275370</v>
      </c>
      <c r="H77" s="259"/>
      <c r="I77" s="224">
        <v>275370</v>
      </c>
      <c r="J77" s="224">
        <v>1032598</v>
      </c>
      <c r="K77" s="214">
        <f t="shared" si="5"/>
        <v>-757228</v>
      </c>
      <c r="L77" s="220">
        <f t="shared" si="4"/>
        <v>-0.73332313252592007</v>
      </c>
      <c r="M77" s="215"/>
      <c r="Q77" s="225"/>
      <c r="R77" s="225"/>
      <c r="S77" s="225"/>
      <c r="T77" s="225"/>
    </row>
    <row r="78" spans="1:20" s="221" customFormat="1" ht="11.25">
      <c r="A78" s="222"/>
      <c r="B78" s="254"/>
      <c r="C78" s="256" t="s">
        <v>329</v>
      </c>
      <c r="D78" s="256" t="s">
        <v>307</v>
      </c>
      <c r="E78" s="256"/>
      <c r="F78" s="262"/>
      <c r="G78" s="259"/>
      <c r="H78" s="259"/>
      <c r="I78" s="224">
        <v>0</v>
      </c>
      <c r="J78" s="224">
        <v>0</v>
      </c>
      <c r="K78" s="214">
        <f t="shared" si="5"/>
        <v>0</v>
      </c>
      <c r="L78" s="220" t="str">
        <f t="shared" si="4"/>
        <v xml:space="preserve">-    </v>
      </c>
      <c r="M78" s="215"/>
      <c r="Q78" s="225"/>
      <c r="R78" s="225"/>
      <c r="S78" s="225"/>
      <c r="T78" s="225"/>
    </row>
    <row r="79" spans="1:20" s="221" customFormat="1" ht="11.25">
      <c r="A79" s="222"/>
      <c r="B79" s="254"/>
      <c r="C79" s="256" t="s">
        <v>333</v>
      </c>
      <c r="D79" s="256" t="s">
        <v>308</v>
      </c>
      <c r="E79" s="256"/>
      <c r="F79" s="262"/>
      <c r="G79" s="259">
        <v>40262</v>
      </c>
      <c r="H79" s="259">
        <v>61090</v>
      </c>
      <c r="I79" s="266">
        <v>101352</v>
      </c>
      <c r="J79" s="266">
        <v>84403</v>
      </c>
      <c r="K79" s="214">
        <f t="shared" si="5"/>
        <v>16949</v>
      </c>
      <c r="L79" s="220">
        <f t="shared" si="4"/>
        <v>0.20081039773467768</v>
      </c>
      <c r="M79" s="215"/>
      <c r="Q79" s="225"/>
      <c r="R79" s="225"/>
      <c r="S79" s="225"/>
      <c r="T79" s="225"/>
    </row>
    <row r="80" spans="1:20" s="221" customFormat="1" ht="11.25">
      <c r="A80" s="222"/>
      <c r="B80" s="254"/>
      <c r="C80" s="256" t="s">
        <v>334</v>
      </c>
      <c r="D80" s="256" t="s">
        <v>309</v>
      </c>
      <c r="E80" s="256"/>
      <c r="F80" s="262"/>
      <c r="G80" s="267">
        <v>4995351</v>
      </c>
      <c r="H80" s="267">
        <v>727831</v>
      </c>
      <c r="I80" s="224">
        <v>5723182</v>
      </c>
      <c r="J80" s="266">
        <v>6006451</v>
      </c>
      <c r="K80" s="214">
        <f t="shared" si="5"/>
        <v>-283269</v>
      </c>
      <c r="L80" s="220">
        <f t="shared" si="4"/>
        <v>-4.7160794286010159E-2</v>
      </c>
      <c r="M80" s="215"/>
      <c r="Q80" s="225"/>
      <c r="R80" s="225"/>
      <c r="S80" s="225"/>
      <c r="T80" s="225"/>
    </row>
    <row r="81" spans="1:20" s="210" customFormat="1" ht="11.25">
      <c r="A81" s="252"/>
      <c r="B81" s="254" t="s">
        <v>122</v>
      </c>
      <c r="C81" s="268" t="s">
        <v>365</v>
      </c>
      <c r="D81" s="254"/>
      <c r="E81" s="254"/>
      <c r="F81" s="268"/>
      <c r="G81" s="254"/>
      <c r="H81" s="254"/>
      <c r="I81" s="269">
        <v>0</v>
      </c>
      <c r="J81" s="269">
        <v>0</v>
      </c>
      <c r="K81" s="214">
        <f t="shared" si="5"/>
        <v>0</v>
      </c>
      <c r="L81" s="209" t="str">
        <f t="shared" si="4"/>
        <v xml:space="preserve">-    </v>
      </c>
      <c r="M81" s="215"/>
      <c r="Q81" s="227"/>
      <c r="R81" s="227"/>
      <c r="S81" s="227"/>
      <c r="T81" s="227"/>
    </row>
    <row r="82" spans="1:20" s="221" customFormat="1" ht="11.25">
      <c r="A82" s="222"/>
      <c r="B82" s="254"/>
      <c r="C82" s="256" t="s">
        <v>86</v>
      </c>
      <c r="D82" s="256" t="s">
        <v>310</v>
      </c>
      <c r="E82" s="254"/>
      <c r="F82" s="223"/>
      <c r="G82" s="256"/>
      <c r="H82" s="256"/>
      <c r="I82" s="266">
        <v>0</v>
      </c>
      <c r="J82" s="266">
        <v>0</v>
      </c>
      <c r="K82" s="214">
        <f t="shared" si="5"/>
        <v>0</v>
      </c>
      <c r="L82" s="220" t="str">
        <f t="shared" si="4"/>
        <v xml:space="preserve">-    </v>
      </c>
      <c r="M82" s="215"/>
      <c r="Q82" s="225"/>
      <c r="R82" s="225"/>
      <c r="S82" s="225"/>
      <c r="T82" s="225"/>
    </row>
    <row r="83" spans="1:20" s="221" customFormat="1" ht="11.25">
      <c r="A83" s="252"/>
      <c r="B83" s="254"/>
      <c r="C83" s="256" t="s">
        <v>88</v>
      </c>
      <c r="D83" s="256" t="s">
        <v>311</v>
      </c>
      <c r="E83" s="254"/>
      <c r="F83" s="270"/>
      <c r="G83" s="256"/>
      <c r="H83" s="256"/>
      <c r="I83" s="266">
        <v>0</v>
      </c>
      <c r="J83" s="266">
        <v>0</v>
      </c>
      <c r="K83" s="214">
        <f t="shared" si="5"/>
        <v>0</v>
      </c>
      <c r="L83" s="220" t="str">
        <f t="shared" si="4"/>
        <v xml:space="preserve">-    </v>
      </c>
      <c r="M83" s="215"/>
      <c r="Q83" s="225"/>
      <c r="R83" s="225"/>
      <c r="S83" s="225"/>
      <c r="T83" s="225"/>
    </row>
    <row r="84" spans="1:20" s="210" customFormat="1" ht="11.25">
      <c r="A84" s="211"/>
      <c r="B84" s="254" t="s">
        <v>123</v>
      </c>
      <c r="C84" s="268" t="s">
        <v>366</v>
      </c>
      <c r="D84" s="254"/>
      <c r="E84" s="254"/>
      <c r="F84" s="204"/>
      <c r="G84" s="254"/>
      <c r="H84" s="254"/>
      <c r="I84" s="271">
        <v>108458511</v>
      </c>
      <c r="J84" s="272">
        <v>79235234</v>
      </c>
      <c r="K84" s="214">
        <f t="shared" si="5"/>
        <v>29223277</v>
      </c>
      <c r="L84" s="209">
        <f t="shared" si="4"/>
        <v>0.36881669334124767</v>
      </c>
      <c r="M84" s="215"/>
      <c r="Q84" s="227"/>
      <c r="R84" s="227"/>
      <c r="S84" s="227"/>
      <c r="T84" s="227"/>
    </row>
    <row r="85" spans="1:20" s="221" customFormat="1" ht="11.25">
      <c r="A85" s="252"/>
      <c r="B85" s="254"/>
      <c r="C85" s="254" t="s">
        <v>86</v>
      </c>
      <c r="D85" s="262" t="s">
        <v>312</v>
      </c>
      <c r="E85" s="254"/>
      <c r="F85" s="262"/>
      <c r="G85" s="256"/>
      <c r="H85" s="256"/>
      <c r="I85" s="224">
        <v>38936</v>
      </c>
      <c r="J85" s="266">
        <v>48150</v>
      </c>
      <c r="K85" s="214">
        <f t="shared" si="5"/>
        <v>-9214</v>
      </c>
      <c r="L85" s="220">
        <f t="shared" si="4"/>
        <v>-0.19136033229491173</v>
      </c>
      <c r="M85" s="215"/>
      <c r="Q85" s="225"/>
      <c r="R85" s="225"/>
      <c r="S85" s="225"/>
      <c r="T85" s="225"/>
    </row>
    <row r="86" spans="1:20" s="221" customFormat="1" ht="11.25">
      <c r="A86" s="222"/>
      <c r="B86" s="254"/>
      <c r="C86" s="254" t="s">
        <v>88</v>
      </c>
      <c r="D86" s="262" t="s">
        <v>313</v>
      </c>
      <c r="E86" s="254"/>
      <c r="F86" s="223"/>
      <c r="G86" s="256"/>
      <c r="H86" s="273"/>
      <c r="I86" s="224">
        <v>108399736</v>
      </c>
      <c r="J86" s="266">
        <v>79171851</v>
      </c>
      <c r="K86" s="214">
        <f t="shared" si="5"/>
        <v>29227885</v>
      </c>
      <c r="L86" s="220">
        <f t="shared" si="4"/>
        <v>0.36917016124834573</v>
      </c>
      <c r="M86" s="215"/>
      <c r="Q86" s="225"/>
      <c r="R86" s="225"/>
      <c r="S86" s="225"/>
      <c r="T86" s="225"/>
    </row>
    <row r="87" spans="1:20" s="221" customFormat="1" ht="11.25">
      <c r="A87" s="222"/>
      <c r="B87" s="254"/>
      <c r="C87" s="254" t="s">
        <v>116</v>
      </c>
      <c r="D87" s="262" t="s">
        <v>314</v>
      </c>
      <c r="E87" s="254"/>
      <c r="F87" s="223"/>
      <c r="G87" s="256"/>
      <c r="H87" s="256"/>
      <c r="I87" s="224">
        <v>0</v>
      </c>
      <c r="J87" s="266">
        <v>0</v>
      </c>
      <c r="K87" s="214">
        <f t="shared" si="5"/>
        <v>0</v>
      </c>
      <c r="L87" s="220" t="str">
        <f t="shared" si="4"/>
        <v xml:space="preserve">-    </v>
      </c>
      <c r="M87" s="215"/>
      <c r="Q87" s="225"/>
      <c r="R87" s="225"/>
      <c r="S87" s="225"/>
      <c r="T87" s="225"/>
    </row>
    <row r="88" spans="1:20" s="221" customFormat="1" ht="11.25">
      <c r="A88" s="222"/>
      <c r="B88" s="254"/>
      <c r="C88" s="254" t="s">
        <v>328</v>
      </c>
      <c r="D88" s="262" t="s">
        <v>315</v>
      </c>
      <c r="E88" s="254"/>
      <c r="F88" s="223"/>
      <c r="G88" s="256"/>
      <c r="H88" s="256"/>
      <c r="I88" s="224">
        <v>19839</v>
      </c>
      <c r="J88" s="266">
        <v>15233</v>
      </c>
      <c r="K88" s="214">
        <f t="shared" si="5"/>
        <v>4606</v>
      </c>
      <c r="L88" s="220">
        <f t="shared" si="4"/>
        <v>0.30236985492023893</v>
      </c>
      <c r="M88" s="215"/>
      <c r="Q88" s="225"/>
      <c r="R88" s="225"/>
      <c r="S88" s="225"/>
      <c r="T88" s="225"/>
    </row>
    <row r="89" spans="1:20" s="210" customFormat="1" ht="11.25">
      <c r="A89" s="395" t="s">
        <v>367</v>
      </c>
      <c r="B89" s="396"/>
      <c r="C89" s="396"/>
      <c r="D89" s="396"/>
      <c r="E89" s="396"/>
      <c r="F89" s="396"/>
      <c r="G89" s="397"/>
      <c r="H89" s="396"/>
      <c r="I89" s="246">
        <f>I43+I49+I81+I84</f>
        <v>163038082</v>
      </c>
      <c r="J89" s="246">
        <f>J43+J49+J81+J84</f>
        <v>169592466</v>
      </c>
      <c r="K89" s="248">
        <f t="shared" si="5"/>
        <v>-6554384</v>
      </c>
      <c r="L89" s="45">
        <f>IF(J89=0,"-    ",K89/J89)</f>
        <v>-3.8647848896778234E-2</v>
      </c>
      <c r="M89" s="215"/>
      <c r="Q89" s="227"/>
      <c r="R89" s="227"/>
      <c r="S89" s="227"/>
      <c r="T89" s="227"/>
    </row>
    <row r="90" spans="1:20" s="210" customFormat="1" ht="11.25">
      <c r="A90" s="252" t="s">
        <v>84</v>
      </c>
      <c r="B90" s="253" t="s">
        <v>316</v>
      </c>
      <c r="C90" s="254"/>
      <c r="D90" s="254"/>
      <c r="E90" s="254"/>
      <c r="F90" s="204"/>
      <c r="G90" s="274"/>
      <c r="H90" s="275"/>
      <c r="I90" s="276"/>
      <c r="J90" s="276"/>
      <c r="K90" s="214">
        <f t="shared" si="5"/>
        <v>0</v>
      </c>
      <c r="L90" s="220" t="str">
        <f t="shared" ref="L90" si="13">IF(J90=0,"-    ",K90/K90)</f>
        <v xml:space="preserve">-    </v>
      </c>
      <c r="M90" s="215"/>
      <c r="Q90" s="227"/>
      <c r="R90" s="227"/>
      <c r="S90" s="227"/>
      <c r="T90" s="227"/>
    </row>
    <row r="91" spans="1:20" s="210" customFormat="1" ht="11.25">
      <c r="A91" s="252"/>
      <c r="B91" s="254" t="s">
        <v>120</v>
      </c>
      <c r="C91" s="253" t="s">
        <v>317</v>
      </c>
      <c r="D91" s="254"/>
      <c r="E91" s="254"/>
      <c r="F91" s="268"/>
      <c r="G91" s="254"/>
      <c r="H91" s="275"/>
      <c r="I91" s="266">
        <v>0</v>
      </c>
      <c r="J91" s="266">
        <v>0</v>
      </c>
      <c r="K91" s="214">
        <f t="shared" si="5"/>
        <v>0</v>
      </c>
      <c r="L91" s="220" t="str">
        <f t="shared" si="4"/>
        <v xml:space="preserve">-    </v>
      </c>
      <c r="M91" s="215"/>
      <c r="Q91" s="227"/>
      <c r="R91" s="227"/>
      <c r="S91" s="227"/>
      <c r="T91" s="227"/>
    </row>
    <row r="92" spans="1:20" s="210" customFormat="1" ht="11.25">
      <c r="A92" s="252"/>
      <c r="B92" s="254" t="s">
        <v>121</v>
      </c>
      <c r="C92" s="253" t="s">
        <v>318</v>
      </c>
      <c r="D92" s="254"/>
      <c r="E92" s="254"/>
      <c r="F92" s="204"/>
      <c r="G92" s="277"/>
      <c r="H92" s="275"/>
      <c r="I92" s="266">
        <v>51155</v>
      </c>
      <c r="J92" s="266">
        <v>95295</v>
      </c>
      <c r="K92" s="214">
        <f t="shared" si="5"/>
        <v>-44140</v>
      </c>
      <c r="L92" s="220">
        <f t="shared" si="4"/>
        <v>-0.46319324203788237</v>
      </c>
      <c r="M92" s="215"/>
      <c r="Q92" s="227"/>
      <c r="R92" s="227"/>
      <c r="S92" s="227"/>
      <c r="T92" s="227"/>
    </row>
    <row r="93" spans="1:20" s="210" customFormat="1" ht="11.25">
      <c r="A93" s="395" t="s">
        <v>368</v>
      </c>
      <c r="B93" s="396"/>
      <c r="C93" s="396"/>
      <c r="D93" s="396"/>
      <c r="E93" s="396"/>
      <c r="F93" s="396"/>
      <c r="G93" s="398"/>
      <c r="H93" s="396"/>
      <c r="I93" s="246">
        <f>SUM(I91:I92)</f>
        <v>51155</v>
      </c>
      <c r="J93" s="246">
        <f>SUM(J91:J92)</f>
        <v>95295</v>
      </c>
      <c r="K93" s="248">
        <f t="shared" si="5"/>
        <v>-44140</v>
      </c>
      <c r="L93" s="45">
        <f t="shared" si="4"/>
        <v>-0.46319324203788237</v>
      </c>
      <c r="M93" s="215"/>
      <c r="Q93" s="227"/>
      <c r="R93" s="227"/>
      <c r="S93" s="227"/>
      <c r="T93" s="227"/>
    </row>
    <row r="94" spans="1:20" s="281" customFormat="1" ht="5.45" customHeight="1" thickBot="1">
      <c r="A94" s="278"/>
      <c r="B94" s="268"/>
      <c r="C94" s="268"/>
      <c r="D94" s="268"/>
      <c r="E94" s="268"/>
      <c r="F94" s="268"/>
      <c r="G94" s="268"/>
      <c r="H94" s="268"/>
      <c r="I94" s="279"/>
      <c r="J94" s="279"/>
      <c r="K94" s="280"/>
      <c r="L94" s="220"/>
      <c r="M94" s="215"/>
      <c r="Q94" s="282"/>
      <c r="R94" s="282"/>
      <c r="S94" s="282"/>
      <c r="T94" s="282"/>
    </row>
    <row r="95" spans="1:20" s="210" customFormat="1" ht="12" thickBot="1">
      <c r="A95" s="375" t="s">
        <v>369</v>
      </c>
      <c r="B95" s="376"/>
      <c r="C95" s="376"/>
      <c r="D95" s="376"/>
      <c r="E95" s="376"/>
      <c r="F95" s="376"/>
      <c r="G95" s="376"/>
      <c r="H95" s="376"/>
      <c r="I95" s="283">
        <f>I40+I89+I93</f>
        <v>219012956</v>
      </c>
      <c r="J95" s="283">
        <f>J40+J89+J93</f>
        <v>215619860</v>
      </c>
      <c r="K95" s="284">
        <f>+I95-J95</f>
        <v>3393096</v>
      </c>
      <c r="L95" s="46">
        <f t="shared" si="4"/>
        <v>1.5736472512318671E-2</v>
      </c>
      <c r="M95" s="285"/>
      <c r="N95" s="285"/>
      <c r="Q95" s="227"/>
      <c r="R95" s="227"/>
      <c r="S95" s="227"/>
      <c r="T95" s="227"/>
    </row>
    <row r="96" spans="1:20" s="286" customFormat="1" ht="11.25">
      <c r="A96" s="252" t="s">
        <v>92</v>
      </c>
      <c r="B96" s="253" t="s">
        <v>270</v>
      </c>
      <c r="C96" s="254"/>
      <c r="D96" s="254"/>
      <c r="E96" s="254"/>
      <c r="F96" s="204"/>
      <c r="G96" s="254"/>
      <c r="H96" s="275"/>
      <c r="I96" s="276"/>
      <c r="J96" s="276"/>
      <c r="K96" s="280"/>
      <c r="L96" s="220"/>
      <c r="M96" s="215"/>
      <c r="Q96" s="287"/>
      <c r="R96" s="287"/>
      <c r="S96" s="287"/>
      <c r="T96" s="287"/>
    </row>
    <row r="97" spans="1:20" s="286" customFormat="1" ht="11.25">
      <c r="A97" s="252"/>
      <c r="B97" s="256" t="s">
        <v>370</v>
      </c>
      <c r="C97" s="288" t="s">
        <v>371</v>
      </c>
      <c r="D97" s="256"/>
      <c r="E97" s="256"/>
      <c r="F97" s="262"/>
      <c r="G97" s="254"/>
      <c r="H97" s="275"/>
      <c r="I97" s="266">
        <v>0</v>
      </c>
      <c r="J97" s="266">
        <v>0</v>
      </c>
      <c r="K97" s="214">
        <f>+I97-J97</f>
        <v>0</v>
      </c>
      <c r="L97" s="209" t="str">
        <f t="shared" si="4"/>
        <v xml:space="preserve">-    </v>
      </c>
      <c r="M97" s="215"/>
      <c r="Q97" s="287"/>
      <c r="R97" s="287"/>
      <c r="S97" s="287"/>
      <c r="T97" s="287"/>
    </row>
    <row r="98" spans="1:20" s="286" customFormat="1" ht="11.25">
      <c r="A98" s="252"/>
      <c r="B98" s="256" t="s">
        <v>88</v>
      </c>
      <c r="C98" s="262" t="s">
        <v>266</v>
      </c>
      <c r="D98" s="256"/>
      <c r="E98" s="256"/>
      <c r="F98" s="223"/>
      <c r="G98" s="254"/>
      <c r="H98" s="275"/>
      <c r="I98" s="266">
        <v>0</v>
      </c>
      <c r="J98" s="266">
        <v>0</v>
      </c>
      <c r="K98" s="214">
        <f t="shared" ref="K98:K101" si="14">+I98-J98</f>
        <v>0</v>
      </c>
      <c r="L98" s="209" t="str">
        <f t="shared" si="4"/>
        <v xml:space="preserve">-    </v>
      </c>
      <c r="M98" s="215"/>
      <c r="Q98" s="287"/>
      <c r="R98" s="287"/>
      <c r="S98" s="287"/>
      <c r="T98" s="287"/>
    </row>
    <row r="99" spans="1:20" s="286" customFormat="1" ht="11.25">
      <c r="A99" s="252"/>
      <c r="B99" s="262" t="s">
        <v>116</v>
      </c>
      <c r="C99" s="256" t="s">
        <v>372</v>
      </c>
      <c r="D99" s="256"/>
      <c r="E99" s="256"/>
      <c r="F99" s="223"/>
      <c r="G99" s="254"/>
      <c r="H99" s="275"/>
      <c r="I99" s="266">
        <v>85496</v>
      </c>
      <c r="J99" s="266">
        <v>85496</v>
      </c>
      <c r="K99" s="214">
        <f t="shared" si="14"/>
        <v>0</v>
      </c>
      <c r="L99" s="209">
        <f t="shared" si="4"/>
        <v>0</v>
      </c>
      <c r="M99" s="215"/>
      <c r="Q99" s="287"/>
      <c r="R99" s="287"/>
      <c r="S99" s="287"/>
      <c r="T99" s="287"/>
    </row>
    <row r="100" spans="1:20" s="286" customFormat="1" ht="11.25">
      <c r="A100" s="252"/>
      <c r="B100" s="256" t="s">
        <v>328</v>
      </c>
      <c r="C100" s="288" t="s">
        <v>373</v>
      </c>
      <c r="D100" s="256"/>
      <c r="E100" s="256"/>
      <c r="F100" s="262"/>
      <c r="G100" s="277"/>
      <c r="H100" s="275"/>
      <c r="I100" s="266">
        <v>14202621</v>
      </c>
      <c r="J100" s="266">
        <v>13904960</v>
      </c>
      <c r="K100" s="214">
        <f t="shared" si="14"/>
        <v>297661</v>
      </c>
      <c r="L100" s="209">
        <f t="shared" si="4"/>
        <v>2.1406821738430028E-2</v>
      </c>
      <c r="M100" s="215"/>
      <c r="Q100" s="287"/>
      <c r="R100" s="287"/>
      <c r="S100" s="287"/>
      <c r="T100" s="287"/>
    </row>
    <row r="101" spans="1:20" s="210" customFormat="1" ht="12" thickBot="1">
      <c r="A101" s="401" t="s">
        <v>374</v>
      </c>
      <c r="B101" s="402"/>
      <c r="C101" s="402"/>
      <c r="D101" s="402"/>
      <c r="E101" s="402"/>
      <c r="F101" s="402"/>
      <c r="G101" s="403"/>
      <c r="H101" s="404"/>
      <c r="I101" s="289">
        <f>SUM(I97:I100)</f>
        <v>14288117</v>
      </c>
      <c r="J101" s="289">
        <f>SUM(J97:J100)</f>
        <v>13990456</v>
      </c>
      <c r="K101" s="290">
        <f t="shared" si="14"/>
        <v>297661</v>
      </c>
      <c r="L101" s="291">
        <f t="shared" si="4"/>
        <v>2.1276004155976046E-2</v>
      </c>
      <c r="M101" s="215"/>
      <c r="N101" s="215"/>
      <c r="Q101" s="227"/>
      <c r="R101" s="227"/>
      <c r="S101" s="227"/>
      <c r="T101" s="227"/>
    </row>
    <row r="102" spans="1:20" s="295" customFormat="1" ht="11.25">
      <c r="A102" s="212"/>
      <c r="B102" s="212"/>
      <c r="C102" s="212"/>
      <c r="D102" s="212"/>
      <c r="E102" s="212"/>
      <c r="F102" s="212"/>
      <c r="G102" s="212"/>
      <c r="H102" s="212"/>
      <c r="I102" s="292"/>
      <c r="J102" s="293"/>
      <c r="K102" s="61"/>
      <c r="L102" s="294"/>
      <c r="M102" s="215"/>
      <c r="Q102" s="296"/>
      <c r="R102" s="296"/>
      <c r="S102" s="296"/>
      <c r="T102" s="296"/>
    </row>
    <row r="103" spans="1:20" s="300" customFormat="1" ht="12" thickBot="1">
      <c r="A103" s="297"/>
      <c r="B103" s="297"/>
      <c r="C103" s="297"/>
      <c r="D103" s="297"/>
      <c r="E103" s="297"/>
      <c r="F103" s="258"/>
      <c r="G103" s="298"/>
      <c r="H103" s="298"/>
      <c r="I103" s="187"/>
      <c r="J103" s="187"/>
      <c r="K103" s="298"/>
      <c r="L103" s="299"/>
      <c r="M103" s="215"/>
      <c r="Q103" s="225"/>
      <c r="R103" s="225"/>
      <c r="S103" s="225"/>
      <c r="T103" s="225"/>
    </row>
    <row r="104" spans="1:20" ht="32.25" customHeight="1" thickBot="1">
      <c r="A104" s="405" t="s">
        <v>375</v>
      </c>
      <c r="B104" s="406"/>
      <c r="C104" s="406"/>
      <c r="D104" s="406"/>
      <c r="E104" s="406"/>
      <c r="F104" s="406"/>
      <c r="G104" s="406"/>
      <c r="H104" s="406"/>
      <c r="I104" s="406"/>
      <c r="J104" s="406"/>
      <c r="K104" s="379" t="s">
        <v>376</v>
      </c>
      <c r="L104" s="380"/>
      <c r="M104" s="215"/>
    </row>
    <row r="105" spans="1:20" ht="13.5" thickBot="1">
      <c r="A105" s="301"/>
      <c r="B105" s="301"/>
      <c r="C105" s="301"/>
      <c r="D105" s="301"/>
      <c r="E105" s="301"/>
      <c r="F105" s="302"/>
      <c r="G105" s="298"/>
      <c r="H105" s="298"/>
      <c r="I105" s="187"/>
      <c r="J105" s="188"/>
      <c r="K105" s="189"/>
      <c r="L105" s="190"/>
      <c r="M105" s="215"/>
    </row>
    <row r="106" spans="1:20" ht="13.15" customHeight="1">
      <c r="A106" s="407" t="s">
        <v>144</v>
      </c>
      <c r="B106" s="408"/>
      <c r="C106" s="408"/>
      <c r="D106" s="408"/>
      <c r="E106" s="408"/>
      <c r="F106" s="408"/>
      <c r="G106" s="408"/>
      <c r="H106" s="408"/>
      <c r="I106" s="386" t="s">
        <v>321</v>
      </c>
      <c r="J106" s="386" t="s">
        <v>322</v>
      </c>
      <c r="K106" s="388" t="s">
        <v>255</v>
      </c>
      <c r="L106" s="389"/>
      <c r="M106" s="215"/>
    </row>
    <row r="107" spans="1:20" s="192" customFormat="1" ht="39.75" customHeight="1">
      <c r="A107" s="409"/>
      <c r="B107" s="410"/>
      <c r="C107" s="410"/>
      <c r="D107" s="410"/>
      <c r="E107" s="410"/>
      <c r="F107" s="410"/>
      <c r="G107" s="411"/>
      <c r="H107" s="410"/>
      <c r="I107" s="387"/>
      <c r="J107" s="387"/>
      <c r="K107" s="182" t="s">
        <v>2</v>
      </c>
      <c r="L107" s="191" t="s">
        <v>3</v>
      </c>
      <c r="M107" s="215"/>
    </row>
    <row r="108" spans="1:20" s="221" customFormat="1" ht="11.25">
      <c r="A108" s="303"/>
      <c r="B108" s="304"/>
      <c r="C108" s="304"/>
      <c r="D108" s="304"/>
      <c r="E108" s="304"/>
      <c r="F108" s="305"/>
      <c r="G108" s="306"/>
      <c r="H108" s="307"/>
      <c r="I108" s="308"/>
      <c r="J108" s="309"/>
      <c r="K108" s="310"/>
      <c r="L108" s="311"/>
      <c r="M108" s="215"/>
      <c r="Q108" s="225"/>
      <c r="R108" s="225"/>
      <c r="S108" s="225"/>
      <c r="T108" s="225"/>
    </row>
    <row r="109" spans="1:20" s="210" customFormat="1" ht="11.25">
      <c r="A109" s="201" t="s">
        <v>4</v>
      </c>
      <c r="B109" s="64" t="s">
        <v>256</v>
      </c>
      <c r="C109" s="203"/>
      <c r="D109" s="203"/>
      <c r="E109" s="203"/>
      <c r="F109" s="204"/>
      <c r="G109" s="205"/>
      <c r="H109" s="76"/>
      <c r="I109" s="312"/>
      <c r="J109" s="269"/>
      <c r="K109" s="81"/>
      <c r="L109" s="313"/>
      <c r="M109" s="215"/>
      <c r="Q109" s="227"/>
      <c r="R109" s="227"/>
      <c r="S109" s="227"/>
      <c r="T109" s="227"/>
    </row>
    <row r="110" spans="1:20" s="210" customFormat="1" ht="11.25">
      <c r="A110" s="201"/>
      <c r="B110" s="203"/>
      <c r="C110" s="203"/>
      <c r="D110" s="203"/>
      <c r="E110" s="203"/>
      <c r="F110" s="212"/>
      <c r="G110" s="205"/>
      <c r="H110" s="76"/>
      <c r="I110" s="312"/>
      <c r="J110" s="269"/>
      <c r="K110" s="214"/>
      <c r="L110" s="313"/>
      <c r="M110" s="215"/>
      <c r="Q110" s="227"/>
      <c r="R110" s="227"/>
      <c r="S110" s="227"/>
      <c r="T110" s="227"/>
    </row>
    <row r="111" spans="1:20" s="210" customFormat="1" ht="11.25">
      <c r="A111" s="211"/>
      <c r="B111" s="203" t="s">
        <v>120</v>
      </c>
      <c r="C111" s="212" t="s">
        <v>377</v>
      </c>
      <c r="D111" s="203"/>
      <c r="E111" s="203"/>
      <c r="F111" s="204"/>
      <c r="G111" s="205"/>
      <c r="H111" s="76"/>
      <c r="I111" s="269">
        <v>1101340</v>
      </c>
      <c r="J111" s="269">
        <v>762659</v>
      </c>
      <c r="K111" s="280">
        <f>+I111-J111</f>
        <v>338681</v>
      </c>
      <c r="L111" s="220">
        <f t="shared" ref="L111:L170" si="15">IF(J111=0,"-    ",K111/J111)</f>
        <v>0.44407920184512345</v>
      </c>
      <c r="M111" s="215"/>
      <c r="N111" s="314"/>
      <c r="Q111" s="227"/>
      <c r="R111" s="227"/>
      <c r="S111" s="227"/>
      <c r="T111" s="227"/>
    </row>
    <row r="112" spans="1:20" s="210" customFormat="1" ht="11.25">
      <c r="A112" s="211"/>
      <c r="B112" s="203" t="s">
        <v>121</v>
      </c>
      <c r="C112" s="315" t="s">
        <v>378</v>
      </c>
      <c r="D112" s="203"/>
      <c r="E112" s="203"/>
      <c r="F112" s="316"/>
      <c r="G112" s="205"/>
      <c r="H112" s="76"/>
      <c r="I112" s="213">
        <v>111195642</v>
      </c>
      <c r="J112" s="269">
        <v>102840851</v>
      </c>
      <c r="K112" s="280">
        <f>+I112-J112</f>
        <v>8354791</v>
      </c>
      <c r="L112" s="220">
        <f t="shared" si="15"/>
        <v>8.124000257446333E-2</v>
      </c>
      <c r="M112" s="215"/>
      <c r="Q112" s="227"/>
      <c r="R112" s="227"/>
      <c r="S112" s="227"/>
      <c r="T112" s="227"/>
    </row>
    <row r="113" spans="1:20" s="221" customFormat="1" ht="11.25">
      <c r="A113" s="222"/>
      <c r="B113" s="203"/>
      <c r="C113" s="256" t="s">
        <v>86</v>
      </c>
      <c r="D113" s="256" t="s">
        <v>257</v>
      </c>
      <c r="E113" s="254"/>
      <c r="F113" s="217"/>
      <c r="G113" s="218"/>
      <c r="H113" s="75"/>
      <c r="I113" s="224">
        <v>13684708</v>
      </c>
      <c r="J113" s="266">
        <v>14658471</v>
      </c>
      <c r="K113" s="280">
        <f t="shared" ref="K113:K170" si="16">+I113-J113</f>
        <v>-973763</v>
      </c>
      <c r="L113" s="220">
        <f t="shared" si="15"/>
        <v>-6.6430052629636471E-2</v>
      </c>
      <c r="M113" s="215"/>
      <c r="Q113" s="225"/>
      <c r="R113" s="225"/>
      <c r="S113" s="225"/>
      <c r="T113" s="225"/>
    </row>
    <row r="114" spans="1:20" s="221" customFormat="1" ht="11.25">
      <c r="A114" s="222"/>
      <c r="B114" s="203"/>
      <c r="C114" s="256" t="s">
        <v>88</v>
      </c>
      <c r="D114" s="256" t="s">
        <v>258</v>
      </c>
      <c r="E114" s="254"/>
      <c r="F114" s="217"/>
      <c r="G114" s="218"/>
      <c r="H114" s="75"/>
      <c r="I114" s="224">
        <v>31106566</v>
      </c>
      <c r="J114" s="266">
        <v>31166454</v>
      </c>
      <c r="K114" s="280">
        <f t="shared" si="16"/>
        <v>-59888</v>
      </c>
      <c r="L114" s="220">
        <f t="shared" si="15"/>
        <v>-1.9215532187267759E-3</v>
      </c>
      <c r="M114" s="215"/>
      <c r="Q114" s="225"/>
      <c r="R114" s="225"/>
      <c r="S114" s="225"/>
      <c r="T114" s="225"/>
    </row>
    <row r="115" spans="1:20" s="221" customFormat="1" ht="11.25">
      <c r="A115" s="222"/>
      <c r="B115" s="254"/>
      <c r="C115" s="256"/>
      <c r="D115" s="260" t="s">
        <v>379</v>
      </c>
      <c r="E115" s="260" t="s">
        <v>259</v>
      </c>
      <c r="F115" s="262"/>
      <c r="G115" s="256"/>
      <c r="H115" s="256"/>
      <c r="I115" s="224">
        <v>0</v>
      </c>
      <c r="J115" s="266">
        <v>0</v>
      </c>
      <c r="K115" s="280">
        <f t="shared" si="16"/>
        <v>0</v>
      </c>
      <c r="L115" s="220" t="str">
        <f t="shared" si="15"/>
        <v xml:space="preserve">-    </v>
      </c>
      <c r="M115" s="215"/>
      <c r="Q115" s="225"/>
      <c r="R115" s="225"/>
      <c r="S115" s="225"/>
      <c r="T115" s="225"/>
    </row>
    <row r="116" spans="1:20" s="221" customFormat="1" ht="11.25">
      <c r="A116" s="222"/>
      <c r="B116" s="254"/>
      <c r="C116" s="256"/>
      <c r="D116" s="260" t="s">
        <v>332</v>
      </c>
      <c r="E116" s="260" t="s">
        <v>380</v>
      </c>
      <c r="F116" s="262"/>
      <c r="G116" s="256"/>
      <c r="H116" s="256"/>
      <c r="I116" s="224">
        <v>885441</v>
      </c>
      <c r="J116" s="266">
        <v>496772</v>
      </c>
      <c r="K116" s="280">
        <f t="shared" si="16"/>
        <v>388669</v>
      </c>
      <c r="L116" s="220">
        <f t="shared" si="15"/>
        <v>0.7823891040557841</v>
      </c>
      <c r="M116" s="215"/>
      <c r="Q116" s="225"/>
      <c r="R116" s="225"/>
      <c r="S116" s="225"/>
      <c r="T116" s="225"/>
    </row>
    <row r="117" spans="1:20" s="221" customFormat="1" ht="11.25">
      <c r="A117" s="222"/>
      <c r="B117" s="254"/>
      <c r="C117" s="256"/>
      <c r="D117" s="260" t="s">
        <v>381</v>
      </c>
      <c r="E117" s="260" t="s">
        <v>382</v>
      </c>
      <c r="F117" s="262"/>
      <c r="G117" s="256"/>
      <c r="H117" s="256"/>
      <c r="I117" s="224">
        <v>30221125</v>
      </c>
      <c r="J117" s="266">
        <v>30669682</v>
      </c>
      <c r="K117" s="280">
        <f t="shared" si="16"/>
        <v>-448557</v>
      </c>
      <c r="L117" s="220">
        <f t="shared" si="15"/>
        <v>-1.4625420635271015E-2</v>
      </c>
      <c r="M117" s="215"/>
      <c r="Q117" s="225"/>
      <c r="R117" s="225"/>
      <c r="S117" s="225"/>
      <c r="T117" s="225"/>
    </row>
    <row r="118" spans="1:20" s="221" customFormat="1" ht="11.25">
      <c r="A118" s="222"/>
      <c r="B118" s="254"/>
      <c r="C118" s="237" t="s">
        <v>116</v>
      </c>
      <c r="D118" s="237" t="s">
        <v>260</v>
      </c>
      <c r="E118" s="256"/>
      <c r="F118" s="262"/>
      <c r="G118" s="256"/>
      <c r="H118" s="256"/>
      <c r="I118" s="224">
        <v>56894416</v>
      </c>
      <c r="J118" s="266">
        <v>57009252</v>
      </c>
      <c r="K118" s="280">
        <f t="shared" si="16"/>
        <v>-114836</v>
      </c>
      <c r="L118" s="220">
        <f t="shared" si="15"/>
        <v>-2.0143397075267711E-3</v>
      </c>
      <c r="M118" s="215"/>
      <c r="Q118" s="225"/>
      <c r="R118" s="225"/>
      <c r="S118" s="225"/>
      <c r="T118" s="225"/>
    </row>
    <row r="119" spans="1:20" s="221" customFormat="1" ht="11.25">
      <c r="A119" s="222"/>
      <c r="B119" s="254"/>
      <c r="C119" s="237" t="s">
        <v>328</v>
      </c>
      <c r="D119" s="237" t="s">
        <v>261</v>
      </c>
      <c r="E119" s="256"/>
      <c r="F119" s="262"/>
      <c r="G119" s="256"/>
      <c r="H119" s="256"/>
      <c r="I119" s="224">
        <v>6279</v>
      </c>
      <c r="J119" s="266">
        <v>6674</v>
      </c>
      <c r="K119" s="280">
        <f t="shared" si="16"/>
        <v>-395</v>
      </c>
      <c r="L119" s="220">
        <f t="shared" si="15"/>
        <v>-5.9184896613724905E-2</v>
      </c>
      <c r="M119" s="215"/>
      <c r="Q119" s="225"/>
      <c r="R119" s="225"/>
      <c r="S119" s="225"/>
      <c r="T119" s="225"/>
    </row>
    <row r="120" spans="1:20" s="221" customFormat="1" ht="11.25">
      <c r="A120" s="222"/>
      <c r="B120" s="203"/>
      <c r="C120" s="237" t="s">
        <v>329</v>
      </c>
      <c r="D120" s="237" t="s">
        <v>262</v>
      </c>
      <c r="E120" s="203"/>
      <c r="F120" s="217"/>
      <c r="G120" s="218"/>
      <c r="H120" s="75"/>
      <c r="I120" s="224">
        <v>9503673</v>
      </c>
      <c r="J120" s="266">
        <v>0</v>
      </c>
      <c r="K120" s="280">
        <f t="shared" si="16"/>
        <v>9503673</v>
      </c>
      <c r="L120" s="220" t="str">
        <f t="shared" si="15"/>
        <v xml:space="preserve">-    </v>
      </c>
      <c r="M120" s="215"/>
      <c r="Q120" s="225"/>
      <c r="R120" s="225"/>
      <c r="S120" s="225"/>
      <c r="T120" s="225"/>
    </row>
    <row r="121" spans="1:20" s="210" customFormat="1" ht="11.25">
      <c r="A121" s="211"/>
      <c r="B121" s="315" t="s">
        <v>122</v>
      </c>
      <c r="C121" s="315" t="s">
        <v>383</v>
      </c>
      <c r="D121" s="203"/>
      <c r="E121" s="203"/>
      <c r="F121" s="316"/>
      <c r="G121" s="205"/>
      <c r="H121" s="76"/>
      <c r="I121" s="213">
        <v>6249877</v>
      </c>
      <c r="J121" s="269">
        <v>6801724</v>
      </c>
      <c r="K121" s="280">
        <f t="shared" si="16"/>
        <v>-551847</v>
      </c>
      <c r="L121" s="220">
        <f t="shared" si="15"/>
        <v>-8.1133400884834492E-2</v>
      </c>
      <c r="M121" s="215"/>
      <c r="Q121" s="227"/>
      <c r="R121" s="227"/>
      <c r="S121" s="227"/>
      <c r="T121" s="227"/>
    </row>
    <row r="122" spans="1:20" s="210" customFormat="1" ht="11.25">
      <c r="A122" s="211"/>
      <c r="B122" s="315" t="s">
        <v>123</v>
      </c>
      <c r="C122" s="212" t="s">
        <v>384</v>
      </c>
      <c r="D122" s="203"/>
      <c r="E122" s="203"/>
      <c r="F122" s="316"/>
      <c r="G122" s="205"/>
      <c r="H122" s="76"/>
      <c r="I122" s="213">
        <v>16398532</v>
      </c>
      <c r="J122" s="213">
        <f>16877550-2</f>
        <v>16877548</v>
      </c>
      <c r="K122" s="280">
        <f t="shared" si="16"/>
        <v>-479016</v>
      </c>
      <c r="L122" s="220">
        <f t="shared" si="15"/>
        <v>-2.8381847884538677E-2</v>
      </c>
      <c r="M122" s="215"/>
      <c r="Q122" s="227"/>
      <c r="R122" s="227"/>
      <c r="S122" s="227"/>
      <c r="T122" s="227"/>
    </row>
    <row r="123" spans="1:20" s="210" customFormat="1" ht="11.25">
      <c r="A123" s="211"/>
      <c r="B123" s="315" t="s">
        <v>124</v>
      </c>
      <c r="C123" s="212" t="s">
        <v>385</v>
      </c>
      <c r="D123" s="203"/>
      <c r="E123" s="203"/>
      <c r="F123" s="204"/>
      <c r="G123" s="205"/>
      <c r="H123" s="76"/>
      <c r="I123" s="269">
        <v>0</v>
      </c>
      <c r="J123" s="269">
        <v>0</v>
      </c>
      <c r="K123" s="280">
        <f t="shared" si="16"/>
        <v>0</v>
      </c>
      <c r="L123" s="220" t="str">
        <f t="shared" si="15"/>
        <v xml:space="preserve">-    </v>
      </c>
      <c r="M123" s="215"/>
      <c r="Q123" s="227"/>
      <c r="R123" s="227"/>
      <c r="S123" s="227"/>
      <c r="T123" s="227"/>
    </row>
    <row r="124" spans="1:20" s="210" customFormat="1" ht="11.25">
      <c r="A124" s="211"/>
      <c r="B124" s="315" t="s">
        <v>125</v>
      </c>
      <c r="C124" s="212" t="s">
        <v>386</v>
      </c>
      <c r="D124" s="203"/>
      <c r="E124" s="203"/>
      <c r="F124" s="316"/>
      <c r="G124" s="205"/>
      <c r="H124" s="76"/>
      <c r="I124" s="269">
        <v>7756</v>
      </c>
      <c r="J124" s="269">
        <v>7756</v>
      </c>
      <c r="K124" s="280">
        <f t="shared" si="16"/>
        <v>0</v>
      </c>
      <c r="L124" s="220">
        <f t="shared" si="15"/>
        <v>0</v>
      </c>
      <c r="M124" s="215"/>
      <c r="Q124" s="227"/>
      <c r="R124" s="227"/>
      <c r="S124" s="227"/>
      <c r="T124" s="227"/>
    </row>
    <row r="125" spans="1:20" s="210" customFormat="1" ht="11.25">
      <c r="A125" s="211"/>
      <c r="B125" s="315" t="s">
        <v>387</v>
      </c>
      <c r="C125" s="212" t="s">
        <v>388</v>
      </c>
      <c r="D125" s="203"/>
      <c r="E125" s="203"/>
      <c r="F125" s="316"/>
      <c r="G125" s="205"/>
      <c r="H125" s="76"/>
      <c r="I125" s="269">
        <v>1821302</v>
      </c>
      <c r="J125" s="269">
        <v>2401</v>
      </c>
      <c r="K125" s="280">
        <f t="shared" si="16"/>
        <v>1818901</v>
      </c>
      <c r="L125" s="317">
        <f t="shared" si="15"/>
        <v>757.55976676384842</v>
      </c>
      <c r="M125" s="215"/>
      <c r="Q125" s="227"/>
      <c r="R125" s="227"/>
      <c r="S125" s="227"/>
      <c r="T125" s="227"/>
    </row>
    <row r="126" spans="1:20" s="210" customFormat="1" ht="11.25">
      <c r="A126" s="392" t="s">
        <v>342</v>
      </c>
      <c r="B126" s="393"/>
      <c r="C126" s="393"/>
      <c r="D126" s="393"/>
      <c r="E126" s="393"/>
      <c r="F126" s="393"/>
      <c r="G126" s="412"/>
      <c r="H126" s="393"/>
      <c r="I126" s="246">
        <f>I111+I112+SUM(I121:I125)</f>
        <v>136774449</v>
      </c>
      <c r="J126" s="247">
        <f>J111+J112+SUM(J121:J125)</f>
        <v>127292939</v>
      </c>
      <c r="K126" s="318">
        <f t="shared" si="16"/>
        <v>9481510</v>
      </c>
      <c r="L126" s="45">
        <f t="shared" si="15"/>
        <v>7.4485749755530434E-2</v>
      </c>
      <c r="M126" s="215"/>
      <c r="Q126" s="227"/>
      <c r="R126" s="227"/>
      <c r="S126" s="227"/>
      <c r="T126" s="227"/>
    </row>
    <row r="127" spans="1:20" s="210" customFormat="1" ht="11.25">
      <c r="A127" s="319" t="s">
        <v>33</v>
      </c>
      <c r="B127" s="64" t="s">
        <v>263</v>
      </c>
      <c r="C127" s="315"/>
      <c r="D127" s="203"/>
      <c r="E127" s="203"/>
      <c r="F127" s="204"/>
      <c r="G127" s="320"/>
      <c r="H127" s="76"/>
      <c r="I127" s="249"/>
      <c r="J127" s="249"/>
      <c r="K127" s="214">
        <f t="shared" si="16"/>
        <v>0</v>
      </c>
      <c r="L127" s="53" t="str">
        <f t="shared" si="15"/>
        <v xml:space="preserve">-    </v>
      </c>
      <c r="M127" s="215"/>
      <c r="Q127" s="227"/>
      <c r="R127" s="227"/>
      <c r="S127" s="227"/>
      <c r="T127" s="227"/>
    </row>
    <row r="128" spans="1:20" s="210" customFormat="1" ht="11.25">
      <c r="A128" s="319"/>
      <c r="B128" s="315" t="s">
        <v>86</v>
      </c>
      <c r="C128" s="64" t="s">
        <v>389</v>
      </c>
      <c r="D128" s="203"/>
      <c r="E128" s="203"/>
      <c r="F128" s="204"/>
      <c r="G128" s="205"/>
      <c r="H128" s="76"/>
      <c r="I128" s="269">
        <v>0</v>
      </c>
      <c r="J128" s="269">
        <v>0</v>
      </c>
      <c r="K128" s="280">
        <f t="shared" si="16"/>
        <v>0</v>
      </c>
      <c r="L128" s="220" t="str">
        <f t="shared" si="15"/>
        <v xml:space="preserve">-    </v>
      </c>
      <c r="M128" s="215"/>
      <c r="Q128" s="227"/>
      <c r="R128" s="227"/>
      <c r="S128" s="227"/>
      <c r="T128" s="227"/>
    </row>
    <row r="129" spans="1:20" s="210" customFormat="1" ht="11.25">
      <c r="A129" s="319"/>
      <c r="B129" s="315" t="s">
        <v>88</v>
      </c>
      <c r="C129" s="64" t="s">
        <v>390</v>
      </c>
      <c r="D129" s="203"/>
      <c r="E129" s="203"/>
      <c r="F129" s="212"/>
      <c r="G129" s="205"/>
      <c r="H129" s="76"/>
      <c r="I129" s="213">
        <v>467367</v>
      </c>
      <c r="J129" s="269">
        <v>467367</v>
      </c>
      <c r="K129" s="280">
        <f t="shared" si="16"/>
        <v>0</v>
      </c>
      <c r="L129" s="220">
        <f t="shared" si="15"/>
        <v>0</v>
      </c>
      <c r="M129" s="215"/>
      <c r="Q129" s="227"/>
      <c r="R129" s="227"/>
      <c r="S129" s="227"/>
      <c r="T129" s="227"/>
    </row>
    <row r="130" spans="1:20" s="210" customFormat="1" ht="11.25">
      <c r="A130" s="319"/>
      <c r="B130" s="315" t="s">
        <v>116</v>
      </c>
      <c r="C130" s="64" t="s">
        <v>391</v>
      </c>
      <c r="D130" s="203"/>
      <c r="E130" s="203"/>
      <c r="F130" s="204"/>
      <c r="G130" s="205"/>
      <c r="H130" s="76"/>
      <c r="I130" s="269">
        <v>0</v>
      </c>
      <c r="J130" s="269">
        <v>0</v>
      </c>
      <c r="K130" s="280">
        <f t="shared" si="16"/>
        <v>0</v>
      </c>
      <c r="L130" s="220" t="str">
        <f t="shared" si="15"/>
        <v xml:space="preserve">-    </v>
      </c>
      <c r="M130" s="215"/>
      <c r="Q130" s="227"/>
      <c r="R130" s="227"/>
      <c r="S130" s="227"/>
      <c r="T130" s="227"/>
    </row>
    <row r="131" spans="1:20" s="210" customFormat="1" ht="11.25">
      <c r="A131" s="319"/>
      <c r="B131" s="315" t="s">
        <v>328</v>
      </c>
      <c r="C131" s="315" t="s">
        <v>392</v>
      </c>
      <c r="D131" s="203"/>
      <c r="E131" s="203"/>
      <c r="F131" s="212"/>
      <c r="G131" s="205"/>
      <c r="H131" s="76"/>
      <c r="I131" s="213">
        <v>49727462</v>
      </c>
      <c r="J131" s="269">
        <v>56048547</v>
      </c>
      <c r="K131" s="280">
        <f t="shared" si="16"/>
        <v>-6321085</v>
      </c>
      <c r="L131" s="220">
        <f t="shared" si="15"/>
        <v>-0.11277874875150644</v>
      </c>
      <c r="M131" s="215"/>
      <c r="Q131" s="227"/>
      <c r="R131" s="227"/>
      <c r="S131" s="227"/>
      <c r="T131" s="227"/>
    </row>
    <row r="132" spans="1:20" s="210" customFormat="1" ht="11.25">
      <c r="A132" s="319"/>
      <c r="B132" s="315" t="s">
        <v>329</v>
      </c>
      <c r="C132" s="315" t="s">
        <v>393</v>
      </c>
      <c r="D132" s="203"/>
      <c r="E132" s="203"/>
      <c r="F132" s="212"/>
      <c r="G132" s="321"/>
      <c r="H132" s="76"/>
      <c r="I132" s="213">
        <v>2870238</v>
      </c>
      <c r="J132" s="269">
        <v>2021583</v>
      </c>
      <c r="K132" s="280">
        <f t="shared" si="16"/>
        <v>848655</v>
      </c>
      <c r="L132" s="220">
        <f t="shared" si="15"/>
        <v>0.41979725789146427</v>
      </c>
      <c r="M132" s="215"/>
      <c r="Q132" s="227"/>
      <c r="R132" s="227"/>
      <c r="S132" s="227"/>
      <c r="T132" s="227"/>
    </row>
    <row r="133" spans="1:20" s="210" customFormat="1" ht="11.25">
      <c r="A133" s="395" t="s">
        <v>367</v>
      </c>
      <c r="B133" s="396"/>
      <c r="C133" s="396"/>
      <c r="D133" s="396"/>
      <c r="E133" s="396"/>
      <c r="F133" s="396"/>
      <c r="G133" s="413"/>
      <c r="H133" s="396"/>
      <c r="I133" s="246">
        <f>SUM(I128:I132)</f>
        <v>53065067</v>
      </c>
      <c r="J133" s="246">
        <f>SUM(J128:J132)</f>
        <v>58537497</v>
      </c>
      <c r="K133" s="318">
        <f t="shared" si="16"/>
        <v>-5472430</v>
      </c>
      <c r="L133" s="45">
        <f t="shared" si="15"/>
        <v>-9.3485889907455391E-2</v>
      </c>
      <c r="M133" s="215"/>
      <c r="Q133" s="227"/>
      <c r="R133" s="227"/>
      <c r="S133" s="227"/>
      <c r="T133" s="227"/>
    </row>
    <row r="134" spans="1:20" s="210" customFormat="1" ht="11.25">
      <c r="A134" s="319" t="s">
        <v>84</v>
      </c>
      <c r="B134" s="315" t="s">
        <v>264</v>
      </c>
      <c r="C134" s="315"/>
      <c r="D134" s="203"/>
      <c r="E134" s="203"/>
      <c r="F134" s="212"/>
      <c r="G134" s="320"/>
      <c r="H134" s="76"/>
      <c r="I134" s="269"/>
      <c r="J134" s="269"/>
      <c r="K134" s="214">
        <f t="shared" si="16"/>
        <v>0</v>
      </c>
      <c r="L134" s="53" t="str">
        <f t="shared" si="15"/>
        <v xml:space="preserve">-    </v>
      </c>
      <c r="M134" s="215"/>
      <c r="Q134" s="227"/>
      <c r="R134" s="227"/>
      <c r="S134" s="227"/>
      <c r="T134" s="227"/>
    </row>
    <row r="135" spans="1:20" s="210" customFormat="1" ht="11.25">
      <c r="A135" s="319"/>
      <c r="B135" s="315" t="s">
        <v>86</v>
      </c>
      <c r="C135" s="315" t="s">
        <v>394</v>
      </c>
      <c r="D135" s="203"/>
      <c r="E135" s="203"/>
      <c r="F135" s="212"/>
      <c r="G135" s="205"/>
      <c r="H135" s="76"/>
      <c r="I135" s="269">
        <v>0</v>
      </c>
      <c r="J135" s="269">
        <v>0</v>
      </c>
      <c r="K135" s="280">
        <f t="shared" si="16"/>
        <v>0</v>
      </c>
      <c r="L135" s="220" t="str">
        <f t="shared" si="15"/>
        <v xml:space="preserve">-    </v>
      </c>
      <c r="M135" s="215"/>
      <c r="Q135" s="227"/>
      <c r="R135" s="227"/>
      <c r="S135" s="227"/>
      <c r="T135" s="227"/>
    </row>
    <row r="136" spans="1:20" s="210" customFormat="1" ht="11.25">
      <c r="A136" s="319"/>
      <c r="B136" s="315" t="s">
        <v>88</v>
      </c>
      <c r="C136" s="315" t="s">
        <v>395</v>
      </c>
      <c r="D136" s="203"/>
      <c r="E136" s="203"/>
      <c r="F136" s="212"/>
      <c r="G136" s="321"/>
      <c r="H136" s="76"/>
      <c r="I136" s="269">
        <v>0</v>
      </c>
      <c r="J136" s="269">
        <v>0</v>
      </c>
      <c r="K136" s="280">
        <f t="shared" si="16"/>
        <v>0</v>
      </c>
      <c r="L136" s="220" t="str">
        <f t="shared" si="15"/>
        <v xml:space="preserve">-    </v>
      </c>
      <c r="M136" s="215"/>
      <c r="Q136" s="227"/>
      <c r="R136" s="227"/>
      <c r="S136" s="227"/>
      <c r="T136" s="227"/>
    </row>
    <row r="137" spans="1:20" s="210" customFormat="1" ht="11.25">
      <c r="A137" s="395" t="s">
        <v>368</v>
      </c>
      <c r="B137" s="396"/>
      <c r="C137" s="396"/>
      <c r="D137" s="396"/>
      <c r="E137" s="396"/>
      <c r="F137" s="396"/>
      <c r="G137" s="398"/>
      <c r="H137" s="396"/>
      <c r="I137" s="246">
        <f>SUM(I135:I136)</f>
        <v>0</v>
      </c>
      <c r="J137" s="246">
        <f>SUM(J135:J136)</f>
        <v>0</v>
      </c>
      <c r="K137" s="318">
        <f t="shared" si="16"/>
        <v>0</v>
      </c>
      <c r="L137" s="45" t="str">
        <f t="shared" si="15"/>
        <v xml:space="preserve">-    </v>
      </c>
      <c r="M137" s="215"/>
      <c r="Q137" s="227"/>
      <c r="R137" s="227"/>
      <c r="S137" s="227"/>
      <c r="T137" s="227"/>
    </row>
    <row r="138" spans="1:20" s="210" customFormat="1" ht="11.25">
      <c r="A138" s="322" t="s">
        <v>92</v>
      </c>
      <c r="B138" s="64" t="s">
        <v>396</v>
      </c>
      <c r="C138" s="323"/>
      <c r="D138" s="323"/>
      <c r="E138" s="323"/>
      <c r="F138" s="204"/>
      <c r="G138" s="204"/>
      <c r="H138" s="204"/>
      <c r="I138" s="324"/>
      <c r="J138" s="324"/>
      <c r="K138" s="214">
        <f t="shared" si="16"/>
        <v>0</v>
      </c>
      <c r="L138" s="53" t="str">
        <f t="shared" si="15"/>
        <v xml:space="preserve">-    </v>
      </c>
      <c r="M138" s="215"/>
      <c r="Q138" s="227"/>
      <c r="R138" s="227"/>
      <c r="S138" s="227"/>
      <c r="T138" s="227"/>
    </row>
    <row r="139" spans="1:20" s="210" customFormat="1" ht="11.25">
      <c r="A139" s="201"/>
      <c r="B139" s="203"/>
      <c r="C139" s="203"/>
      <c r="D139" s="203"/>
      <c r="E139" s="203"/>
      <c r="F139" s="64"/>
      <c r="G139" s="325" t="s">
        <v>337</v>
      </c>
      <c r="H139" s="326" t="s">
        <v>338</v>
      </c>
      <c r="I139" s="327"/>
      <c r="J139" s="327"/>
      <c r="K139" s="214">
        <f t="shared" si="16"/>
        <v>0</v>
      </c>
      <c r="L139" s="53" t="str">
        <f t="shared" si="15"/>
        <v xml:space="preserve">-    </v>
      </c>
      <c r="M139" s="215"/>
      <c r="Q139" s="227"/>
      <c r="R139" s="227"/>
      <c r="S139" s="227"/>
      <c r="T139" s="227"/>
    </row>
    <row r="140" spans="1:20" s="210" customFormat="1" ht="11.25">
      <c r="A140" s="201"/>
      <c r="B140" s="315" t="s">
        <v>86</v>
      </c>
      <c r="C140" s="64" t="s">
        <v>397</v>
      </c>
      <c r="D140" s="203"/>
      <c r="E140" s="203"/>
      <c r="F140" s="64"/>
      <c r="G140" s="81">
        <v>372469</v>
      </c>
      <c r="H140" s="76">
        <f>+I140-G140</f>
        <v>3699074</v>
      </c>
      <c r="I140" s="269">
        <v>4071543</v>
      </c>
      <c r="J140" s="269">
        <v>4426990</v>
      </c>
      <c r="K140" s="280">
        <f t="shared" si="16"/>
        <v>-355447</v>
      </c>
      <c r="L140" s="220">
        <f t="shared" si="15"/>
        <v>-8.0290897426919874E-2</v>
      </c>
      <c r="M140" s="215"/>
      <c r="Q140" s="227"/>
      <c r="R140" s="227"/>
      <c r="S140" s="227"/>
      <c r="T140" s="227"/>
    </row>
    <row r="141" spans="1:20" s="210" customFormat="1" ht="11.25">
      <c r="A141" s="201"/>
      <c r="B141" s="315" t="s">
        <v>88</v>
      </c>
      <c r="C141" s="328" t="s">
        <v>398</v>
      </c>
      <c r="D141" s="203"/>
      <c r="E141" s="203"/>
      <c r="F141" s="204"/>
      <c r="G141" s="81"/>
      <c r="H141" s="81"/>
      <c r="I141" s="269">
        <v>0</v>
      </c>
      <c r="J141" s="269">
        <v>0</v>
      </c>
      <c r="K141" s="280">
        <f t="shared" si="16"/>
        <v>0</v>
      </c>
      <c r="L141" s="220" t="str">
        <f t="shared" si="15"/>
        <v xml:space="preserve">-    </v>
      </c>
      <c r="M141" s="215"/>
      <c r="Q141" s="227"/>
      <c r="R141" s="227"/>
      <c r="S141" s="227"/>
      <c r="T141" s="227"/>
    </row>
    <row r="142" spans="1:20" s="210" customFormat="1" ht="11.25">
      <c r="A142" s="201"/>
      <c r="B142" s="315" t="s">
        <v>116</v>
      </c>
      <c r="C142" s="64" t="s">
        <v>399</v>
      </c>
      <c r="D142" s="203"/>
      <c r="E142" s="203"/>
      <c r="F142" s="204"/>
      <c r="G142" s="329">
        <v>54168</v>
      </c>
      <c r="H142" s="65">
        <v>462286</v>
      </c>
      <c r="I142" s="269">
        <v>516454</v>
      </c>
      <c r="J142" s="269">
        <v>588086</v>
      </c>
      <c r="K142" s="280">
        <f t="shared" si="16"/>
        <v>-71632</v>
      </c>
      <c r="L142" s="220">
        <f t="shared" si="15"/>
        <v>-0.1218053141887411</v>
      </c>
      <c r="M142" s="215"/>
      <c r="Q142" s="227"/>
      <c r="R142" s="227"/>
      <c r="S142" s="227"/>
      <c r="T142" s="227"/>
    </row>
    <row r="143" spans="1:20" s="210" customFormat="1" ht="11.25">
      <c r="A143" s="201"/>
      <c r="B143" s="315" t="s">
        <v>328</v>
      </c>
      <c r="C143" s="328" t="s">
        <v>400</v>
      </c>
      <c r="D143" s="203"/>
      <c r="E143" s="203"/>
      <c r="F143" s="64"/>
      <c r="G143" s="329"/>
      <c r="H143" s="241">
        <v>1898</v>
      </c>
      <c r="I143" s="269">
        <v>1898</v>
      </c>
      <c r="J143" s="269">
        <v>16000</v>
      </c>
      <c r="K143" s="280">
        <f>+I143-J143</f>
        <v>-14102</v>
      </c>
      <c r="L143" s="220">
        <f t="shared" si="15"/>
        <v>-0.88137500000000002</v>
      </c>
      <c r="M143" s="215"/>
      <c r="Q143" s="227"/>
      <c r="R143" s="227"/>
      <c r="S143" s="227"/>
      <c r="T143" s="227"/>
    </row>
    <row r="144" spans="1:20" s="210" customFormat="1" ht="11.25">
      <c r="A144" s="201"/>
      <c r="B144" s="315" t="s">
        <v>329</v>
      </c>
      <c r="C144" s="64" t="s">
        <v>401</v>
      </c>
      <c r="D144" s="203"/>
      <c r="E144" s="203"/>
      <c r="F144" s="204"/>
      <c r="G144" s="330">
        <f t="shared" ref="G144:H144" si="17">G145+G146+G147+G148+G149+G150</f>
        <v>3887618</v>
      </c>
      <c r="H144" s="330">
        <f t="shared" si="17"/>
        <v>58770</v>
      </c>
      <c r="I144" s="330">
        <v>3946388</v>
      </c>
      <c r="J144" s="312">
        <v>7147022</v>
      </c>
      <c r="K144" s="280">
        <f t="shared" si="16"/>
        <v>-3200634</v>
      </c>
      <c r="L144" s="220">
        <f t="shared" si="15"/>
        <v>-0.44782764065928438</v>
      </c>
      <c r="M144" s="215"/>
      <c r="Q144" s="227"/>
      <c r="R144" s="227"/>
      <c r="S144" s="227"/>
      <c r="T144" s="227"/>
    </row>
    <row r="145" spans="1:20" s="221" customFormat="1" ht="18" customHeight="1">
      <c r="A145" s="201"/>
      <c r="B145" s="203"/>
      <c r="C145" s="217" t="s">
        <v>331</v>
      </c>
      <c r="D145" s="399" t="s">
        <v>402</v>
      </c>
      <c r="E145" s="399"/>
      <c r="F145" s="400"/>
      <c r="G145" s="331">
        <v>601490</v>
      </c>
      <c r="H145" s="332"/>
      <c r="I145" s="266">
        <v>601490</v>
      </c>
      <c r="J145" s="266">
        <v>3388461</v>
      </c>
      <c r="K145" s="280">
        <f t="shared" si="16"/>
        <v>-2786971</v>
      </c>
      <c r="L145" s="220">
        <f t="shared" si="15"/>
        <v>-0.82248873456120641</v>
      </c>
      <c r="M145" s="215"/>
      <c r="Q145" s="225"/>
      <c r="R145" s="225"/>
      <c r="S145" s="225"/>
      <c r="T145" s="225"/>
    </row>
    <row r="146" spans="1:20" s="221" customFormat="1" ht="22.5" customHeight="1">
      <c r="A146" s="201"/>
      <c r="B146" s="203"/>
      <c r="C146" s="217" t="s">
        <v>332</v>
      </c>
      <c r="D146" s="399" t="s">
        <v>403</v>
      </c>
      <c r="E146" s="399"/>
      <c r="F146" s="400"/>
      <c r="G146" s="280"/>
      <c r="H146" s="332"/>
      <c r="I146" s="266">
        <v>0</v>
      </c>
      <c r="J146" s="266">
        <v>0</v>
      </c>
      <c r="K146" s="280">
        <f t="shared" si="16"/>
        <v>0</v>
      </c>
      <c r="L146" s="220" t="str">
        <f t="shared" si="15"/>
        <v xml:space="preserve">-    </v>
      </c>
      <c r="M146" s="215"/>
      <c r="Q146" s="225"/>
      <c r="R146" s="225"/>
      <c r="S146" s="225"/>
      <c r="T146" s="225"/>
    </row>
    <row r="147" spans="1:20" s="221" customFormat="1" ht="22.5" customHeight="1">
      <c r="A147" s="201"/>
      <c r="B147" s="203"/>
      <c r="C147" s="217" t="s">
        <v>340</v>
      </c>
      <c r="D147" s="399" t="s">
        <v>404</v>
      </c>
      <c r="E147" s="399"/>
      <c r="F147" s="400"/>
      <c r="G147" s="280"/>
      <c r="H147" s="332"/>
      <c r="I147" s="266">
        <v>0</v>
      </c>
      <c r="J147" s="266">
        <v>0</v>
      </c>
      <c r="K147" s="280">
        <f t="shared" si="16"/>
        <v>0</v>
      </c>
      <c r="L147" s="220" t="str">
        <f t="shared" si="15"/>
        <v xml:space="preserve">-    </v>
      </c>
      <c r="M147" s="215"/>
      <c r="Q147" s="225"/>
      <c r="R147" s="225"/>
      <c r="S147" s="225"/>
      <c r="T147" s="225"/>
    </row>
    <row r="148" spans="1:20" s="221" customFormat="1" ht="11.25">
      <c r="A148" s="201"/>
      <c r="B148" s="203"/>
      <c r="C148" s="217" t="s">
        <v>341</v>
      </c>
      <c r="D148" s="399" t="s">
        <v>405</v>
      </c>
      <c r="E148" s="399"/>
      <c r="F148" s="400"/>
      <c r="G148" s="331">
        <v>3284040</v>
      </c>
      <c r="H148" s="332"/>
      <c r="I148" s="224">
        <v>3284040</v>
      </c>
      <c r="J148" s="266">
        <v>3670161</v>
      </c>
      <c r="K148" s="280">
        <f t="shared" si="16"/>
        <v>-386121</v>
      </c>
      <c r="L148" s="220">
        <f t="shared" si="15"/>
        <v>-0.10520546646318786</v>
      </c>
      <c r="M148" s="215"/>
      <c r="Q148" s="225"/>
      <c r="R148" s="225"/>
      <c r="S148" s="225"/>
      <c r="T148" s="225"/>
    </row>
    <row r="149" spans="1:20" s="221" customFormat="1" ht="21.6" customHeight="1">
      <c r="A149" s="201"/>
      <c r="B149" s="203"/>
      <c r="C149" s="217" t="s">
        <v>406</v>
      </c>
      <c r="D149" s="399" t="s">
        <v>407</v>
      </c>
      <c r="E149" s="399"/>
      <c r="F149" s="400"/>
      <c r="G149" s="331"/>
      <c r="H149" s="332"/>
      <c r="I149" s="266">
        <v>0</v>
      </c>
      <c r="J149" s="266">
        <v>0</v>
      </c>
      <c r="K149" s="280">
        <f t="shared" si="16"/>
        <v>0</v>
      </c>
      <c r="L149" s="220" t="str">
        <f t="shared" si="15"/>
        <v xml:space="preserve">-    </v>
      </c>
      <c r="M149" s="215"/>
      <c r="Q149" s="225"/>
      <c r="R149" s="225"/>
      <c r="S149" s="225"/>
      <c r="T149" s="225"/>
    </row>
    <row r="150" spans="1:20" s="221" customFormat="1" ht="11.25">
      <c r="A150" s="201"/>
      <c r="B150" s="203"/>
      <c r="C150" s="217" t="s">
        <v>408</v>
      </c>
      <c r="D150" s="399" t="s">
        <v>409</v>
      </c>
      <c r="E150" s="399"/>
      <c r="F150" s="400"/>
      <c r="G150" s="331">
        <v>2088</v>
      </c>
      <c r="H150" s="332">
        <v>58770</v>
      </c>
      <c r="I150" s="266">
        <v>60858</v>
      </c>
      <c r="J150" s="266">
        <v>88400</v>
      </c>
      <c r="K150" s="280">
        <f t="shared" si="16"/>
        <v>-27542</v>
      </c>
      <c r="L150" s="220">
        <f t="shared" si="15"/>
        <v>-0.3115610859728507</v>
      </c>
      <c r="M150" s="215"/>
      <c r="Q150" s="225"/>
      <c r="R150" s="225"/>
      <c r="S150" s="225"/>
      <c r="T150" s="225"/>
    </row>
    <row r="151" spans="1:20" s="210" customFormat="1" ht="11.25">
      <c r="A151" s="201"/>
      <c r="B151" s="315" t="s">
        <v>333</v>
      </c>
      <c r="C151" s="315" t="s">
        <v>410</v>
      </c>
      <c r="D151" s="315"/>
      <c r="E151" s="203"/>
      <c r="F151" s="64"/>
      <c r="G151" s="329"/>
      <c r="H151" s="76"/>
      <c r="I151" s="269">
        <v>0</v>
      </c>
      <c r="J151" s="269">
        <v>0</v>
      </c>
      <c r="K151" s="214">
        <f t="shared" si="16"/>
        <v>0</v>
      </c>
      <c r="L151" s="209" t="str">
        <f t="shared" si="15"/>
        <v xml:space="preserve">-    </v>
      </c>
      <c r="M151" s="215"/>
      <c r="Q151" s="227"/>
      <c r="R151" s="227"/>
      <c r="S151" s="227"/>
      <c r="T151" s="227"/>
    </row>
    <row r="152" spans="1:20" s="210" customFormat="1" ht="11.25">
      <c r="A152" s="201"/>
      <c r="B152" s="315" t="s">
        <v>334</v>
      </c>
      <c r="C152" s="64" t="s">
        <v>411</v>
      </c>
      <c r="D152" s="315"/>
      <c r="E152" s="203"/>
      <c r="F152" s="64"/>
      <c r="G152" s="329">
        <v>7844980</v>
      </c>
      <c r="H152" s="75">
        <v>780262</v>
      </c>
      <c r="I152" s="213">
        <v>8625242</v>
      </c>
      <c r="J152" s="269">
        <v>6431629</v>
      </c>
      <c r="K152" s="214">
        <f t="shared" si="16"/>
        <v>2193613</v>
      </c>
      <c r="L152" s="209">
        <f t="shared" si="15"/>
        <v>0.34106647009645613</v>
      </c>
      <c r="M152" s="215"/>
      <c r="Q152" s="227"/>
      <c r="R152" s="227"/>
      <c r="S152" s="227"/>
      <c r="T152" s="227"/>
    </row>
    <row r="153" spans="1:20" s="210" customFormat="1" ht="11.25">
      <c r="A153" s="201"/>
      <c r="B153" s="315" t="s">
        <v>335</v>
      </c>
      <c r="C153" s="64" t="s">
        <v>412</v>
      </c>
      <c r="D153" s="315"/>
      <c r="E153" s="203"/>
      <c r="F153" s="64"/>
      <c r="G153" s="331"/>
      <c r="H153" s="76"/>
      <c r="I153" s="213">
        <v>0</v>
      </c>
      <c r="J153" s="269">
        <v>0</v>
      </c>
      <c r="K153" s="214">
        <f t="shared" si="16"/>
        <v>0</v>
      </c>
      <c r="L153" s="209" t="str">
        <f t="shared" si="15"/>
        <v xml:space="preserve">-    </v>
      </c>
      <c r="M153" s="215"/>
      <c r="Q153" s="227"/>
      <c r="R153" s="227"/>
      <c r="S153" s="227"/>
      <c r="T153" s="227"/>
    </row>
    <row r="154" spans="1:20" s="210" customFormat="1" ht="11.25">
      <c r="A154" s="201"/>
      <c r="B154" s="315" t="s">
        <v>336</v>
      </c>
      <c r="C154" s="64" t="s">
        <v>413</v>
      </c>
      <c r="D154" s="315"/>
      <c r="E154" s="203"/>
      <c r="F154" s="333"/>
      <c r="G154" s="329">
        <v>2665300</v>
      </c>
      <c r="H154" s="76"/>
      <c r="I154" s="213">
        <v>2665300</v>
      </c>
      <c r="J154" s="269">
        <v>2483624</v>
      </c>
      <c r="K154" s="214">
        <f t="shared" si="16"/>
        <v>181676</v>
      </c>
      <c r="L154" s="209">
        <f t="shared" si="15"/>
        <v>7.3149558870424833E-2</v>
      </c>
      <c r="M154" s="215"/>
      <c r="Q154" s="227"/>
      <c r="R154" s="227"/>
      <c r="S154" s="227"/>
      <c r="T154" s="227"/>
    </row>
    <row r="155" spans="1:20" s="210" customFormat="1" ht="11.25">
      <c r="A155" s="334"/>
      <c r="B155" s="335" t="s">
        <v>414</v>
      </c>
      <c r="C155" s="64" t="s">
        <v>415</v>
      </c>
      <c r="D155" s="335"/>
      <c r="E155" s="189"/>
      <c r="F155" s="333"/>
      <c r="G155" s="331"/>
      <c r="H155" s="72"/>
      <c r="I155" s="213">
        <v>0</v>
      </c>
      <c r="J155" s="269">
        <v>0</v>
      </c>
      <c r="K155" s="214">
        <f t="shared" si="16"/>
        <v>0</v>
      </c>
      <c r="L155" s="209" t="str">
        <f t="shared" si="15"/>
        <v xml:space="preserve">-    </v>
      </c>
      <c r="M155" s="215"/>
      <c r="Q155" s="227"/>
      <c r="R155" s="227"/>
      <c r="S155" s="227"/>
      <c r="T155" s="227"/>
    </row>
    <row r="156" spans="1:20" s="210" customFormat="1" ht="11.25">
      <c r="A156" s="201"/>
      <c r="B156" s="315" t="s">
        <v>416</v>
      </c>
      <c r="C156" s="64" t="s">
        <v>417</v>
      </c>
      <c r="D156" s="315"/>
      <c r="E156" s="203"/>
      <c r="F156" s="64"/>
      <c r="G156" s="329">
        <v>114431</v>
      </c>
      <c r="H156" s="76">
        <v>333263</v>
      </c>
      <c r="I156" s="213">
        <v>447694</v>
      </c>
      <c r="J156" s="269">
        <v>474283</v>
      </c>
      <c r="K156" s="214">
        <f t="shared" si="16"/>
        <v>-26589</v>
      </c>
      <c r="L156" s="209">
        <f t="shared" si="15"/>
        <v>-5.6061465412000855E-2</v>
      </c>
      <c r="M156" s="215"/>
      <c r="Q156" s="227"/>
      <c r="R156" s="227"/>
      <c r="S156" s="227"/>
      <c r="T156" s="227"/>
    </row>
    <row r="157" spans="1:20" s="210" customFormat="1" ht="11.25">
      <c r="A157" s="201"/>
      <c r="B157" s="315" t="s">
        <v>418</v>
      </c>
      <c r="C157" s="64" t="s">
        <v>419</v>
      </c>
      <c r="D157" s="315"/>
      <c r="E157" s="203"/>
      <c r="F157" s="204"/>
      <c r="G157" s="336">
        <v>8571809</v>
      </c>
      <c r="H157" s="337">
        <v>326624</v>
      </c>
      <c r="I157" s="213">
        <v>8898433</v>
      </c>
      <c r="J157" s="269">
        <v>8220453</v>
      </c>
      <c r="K157" s="214">
        <f t="shared" si="16"/>
        <v>677980</v>
      </c>
      <c r="L157" s="209">
        <f t="shared" si="15"/>
        <v>8.2474773592160919E-2</v>
      </c>
      <c r="M157" s="215"/>
      <c r="Q157" s="227"/>
      <c r="R157" s="227"/>
      <c r="S157" s="227"/>
      <c r="T157" s="227"/>
    </row>
    <row r="158" spans="1:20" s="210" customFormat="1" ht="11.25">
      <c r="A158" s="414" t="s">
        <v>374</v>
      </c>
      <c r="B158" s="415"/>
      <c r="C158" s="415"/>
      <c r="D158" s="415"/>
      <c r="E158" s="415"/>
      <c r="F158" s="415"/>
      <c r="G158" s="416"/>
      <c r="H158" s="417"/>
      <c r="I158" s="246">
        <f>SUM(I140:I144)+SUM(I151:I157)</f>
        <v>29172952</v>
      </c>
      <c r="J158" s="246">
        <f>SUM(J140:J144)+SUM(J151:J157)</f>
        <v>29788087</v>
      </c>
      <c r="K158" s="318">
        <f t="shared" si="16"/>
        <v>-615135</v>
      </c>
      <c r="L158" s="45">
        <f t="shared" si="15"/>
        <v>-2.0650369390958205E-2</v>
      </c>
      <c r="M158" s="215"/>
      <c r="Q158" s="227"/>
      <c r="R158" s="227"/>
      <c r="S158" s="227"/>
      <c r="T158" s="227"/>
    </row>
    <row r="159" spans="1:20" s="210" customFormat="1" ht="11.25">
      <c r="A159" s="319" t="s">
        <v>97</v>
      </c>
      <c r="B159" s="64" t="s">
        <v>267</v>
      </c>
      <c r="C159" s="315"/>
      <c r="D159" s="315"/>
      <c r="E159" s="203"/>
      <c r="F159" s="204"/>
      <c r="G159" s="320"/>
      <c r="H159" s="76"/>
      <c r="I159" s="312"/>
      <c r="J159" s="312"/>
      <c r="K159" s="214">
        <f t="shared" si="16"/>
        <v>0</v>
      </c>
      <c r="L159" s="53" t="str">
        <f t="shared" si="15"/>
        <v xml:space="preserve">-    </v>
      </c>
      <c r="M159" s="215"/>
      <c r="Q159" s="227"/>
      <c r="R159" s="227"/>
      <c r="S159" s="227"/>
      <c r="T159" s="227"/>
    </row>
    <row r="160" spans="1:20" s="210" customFormat="1" ht="11.25">
      <c r="A160" s="319"/>
      <c r="B160" s="315" t="s">
        <v>86</v>
      </c>
      <c r="C160" s="64" t="s">
        <v>268</v>
      </c>
      <c r="D160" s="315"/>
      <c r="E160" s="203"/>
      <c r="F160" s="212"/>
      <c r="G160" s="205"/>
      <c r="H160" s="76"/>
      <c r="I160" s="269">
        <v>488</v>
      </c>
      <c r="J160" s="269">
        <v>1337</v>
      </c>
      <c r="K160" s="280">
        <f t="shared" si="16"/>
        <v>-849</v>
      </c>
      <c r="L160" s="220">
        <f t="shared" si="15"/>
        <v>-0.63500373971578161</v>
      </c>
      <c r="M160" s="215"/>
      <c r="Q160" s="227"/>
      <c r="R160" s="227"/>
      <c r="S160" s="227"/>
      <c r="T160" s="227"/>
    </row>
    <row r="161" spans="1:20" s="210" customFormat="1" ht="11.25">
      <c r="A161" s="319"/>
      <c r="B161" s="315" t="s">
        <v>88</v>
      </c>
      <c r="C161" s="64" t="s">
        <v>269</v>
      </c>
      <c r="D161" s="315"/>
      <c r="E161" s="203"/>
      <c r="F161" s="204"/>
      <c r="G161" s="321"/>
      <c r="H161" s="76"/>
      <c r="I161" s="269">
        <v>0</v>
      </c>
      <c r="J161" s="269">
        <v>0</v>
      </c>
      <c r="K161" s="280">
        <f t="shared" si="16"/>
        <v>0</v>
      </c>
      <c r="L161" s="220" t="str">
        <f t="shared" si="15"/>
        <v xml:space="preserve">-    </v>
      </c>
      <c r="M161" s="215"/>
      <c r="Q161" s="227"/>
      <c r="R161" s="227"/>
      <c r="S161" s="227"/>
      <c r="T161" s="227"/>
    </row>
    <row r="162" spans="1:20" s="210" customFormat="1" ht="11.25">
      <c r="A162" s="414" t="s">
        <v>420</v>
      </c>
      <c r="B162" s="415"/>
      <c r="C162" s="415"/>
      <c r="D162" s="415"/>
      <c r="E162" s="415"/>
      <c r="F162" s="415"/>
      <c r="G162" s="418"/>
      <c r="H162" s="417"/>
      <c r="I162" s="246">
        <f>SUM(I160:I161)</f>
        <v>488</v>
      </c>
      <c r="J162" s="246">
        <f>SUM(J160:J161)</f>
        <v>1337</v>
      </c>
      <c r="K162" s="318">
        <f t="shared" si="16"/>
        <v>-849</v>
      </c>
      <c r="L162" s="45">
        <f t="shared" si="15"/>
        <v>-0.63500373971578161</v>
      </c>
      <c r="M162" s="215"/>
      <c r="Q162" s="227"/>
      <c r="R162" s="227"/>
      <c r="S162" s="227"/>
      <c r="T162" s="227"/>
    </row>
    <row r="163" spans="1:20" s="210" customFormat="1" ht="12" thickBot="1">
      <c r="A163" s="201"/>
      <c r="B163" s="203"/>
      <c r="C163" s="203"/>
      <c r="D163" s="203"/>
      <c r="E163" s="203"/>
      <c r="F163" s="212"/>
      <c r="G163" s="320"/>
      <c r="H163" s="76"/>
      <c r="I163" s="312"/>
      <c r="J163" s="312"/>
      <c r="K163" s="214">
        <f t="shared" si="16"/>
        <v>0</v>
      </c>
      <c r="L163" s="53" t="str">
        <f t="shared" si="15"/>
        <v xml:space="preserve">-    </v>
      </c>
      <c r="M163" s="215"/>
      <c r="Q163" s="227"/>
      <c r="R163" s="227"/>
      <c r="S163" s="227"/>
      <c r="T163" s="227"/>
    </row>
    <row r="164" spans="1:20" s="210" customFormat="1" ht="12" thickBot="1">
      <c r="A164" s="375" t="s">
        <v>421</v>
      </c>
      <c r="B164" s="376"/>
      <c r="C164" s="376"/>
      <c r="D164" s="376"/>
      <c r="E164" s="376"/>
      <c r="F164" s="376"/>
      <c r="G164" s="376"/>
      <c r="H164" s="419"/>
      <c r="I164" s="283">
        <f>I126+I133+I137+I158+I162</f>
        <v>219012956</v>
      </c>
      <c r="J164" s="283">
        <f>J126+J133+J137+J158+J162</f>
        <v>215619860</v>
      </c>
      <c r="K164" s="338">
        <f t="shared" si="16"/>
        <v>3393096</v>
      </c>
      <c r="L164" s="46">
        <f t="shared" si="15"/>
        <v>1.5736472512318671E-2</v>
      </c>
      <c r="M164" s="215"/>
      <c r="Q164" s="227"/>
      <c r="R164" s="227"/>
      <c r="S164" s="227"/>
      <c r="T164" s="227"/>
    </row>
    <row r="165" spans="1:20" s="286" customFormat="1" ht="11.25">
      <c r="A165" s="319" t="s">
        <v>422</v>
      </c>
      <c r="B165" s="64" t="s">
        <v>270</v>
      </c>
      <c r="C165" s="315"/>
      <c r="D165" s="315"/>
      <c r="E165" s="315"/>
      <c r="F165" s="335"/>
      <c r="G165" s="254"/>
      <c r="H165" s="275"/>
      <c r="I165" s="276"/>
      <c r="J165" s="276"/>
      <c r="K165" s="214" t="s">
        <v>265</v>
      </c>
      <c r="L165" s="53" t="s">
        <v>265</v>
      </c>
      <c r="M165" s="215"/>
      <c r="Q165" s="287"/>
      <c r="R165" s="287"/>
      <c r="S165" s="287"/>
      <c r="T165" s="287"/>
    </row>
    <row r="166" spans="1:20" s="286" customFormat="1" ht="11.25">
      <c r="A166" s="319"/>
      <c r="B166" s="315" t="s">
        <v>370</v>
      </c>
      <c r="C166" s="64" t="s">
        <v>371</v>
      </c>
      <c r="D166" s="315"/>
      <c r="E166" s="315"/>
      <c r="F166" s="212"/>
      <c r="G166" s="254"/>
      <c r="H166" s="275"/>
      <c r="I166" s="269">
        <v>0</v>
      </c>
      <c r="J166" s="269">
        <v>0</v>
      </c>
      <c r="K166" s="280">
        <f t="shared" si="16"/>
        <v>0</v>
      </c>
      <c r="L166" s="220" t="str">
        <f t="shared" si="15"/>
        <v xml:space="preserve">-    </v>
      </c>
      <c r="M166" s="215"/>
      <c r="Q166" s="287"/>
      <c r="R166" s="287"/>
      <c r="S166" s="287"/>
      <c r="T166" s="287"/>
    </row>
    <row r="167" spans="1:20" s="286" customFormat="1" ht="11.25">
      <c r="A167" s="319"/>
      <c r="B167" s="315" t="s">
        <v>88</v>
      </c>
      <c r="C167" s="212" t="s">
        <v>266</v>
      </c>
      <c r="D167" s="315"/>
      <c r="E167" s="315"/>
      <c r="F167" s="335"/>
      <c r="G167" s="254"/>
      <c r="H167" s="275"/>
      <c r="I167" s="269">
        <v>0</v>
      </c>
      <c r="J167" s="269">
        <v>0</v>
      </c>
      <c r="K167" s="280">
        <f t="shared" si="16"/>
        <v>0</v>
      </c>
      <c r="L167" s="220" t="str">
        <f t="shared" si="15"/>
        <v xml:space="preserve">-    </v>
      </c>
      <c r="M167" s="215"/>
      <c r="Q167" s="287"/>
      <c r="R167" s="287"/>
      <c r="S167" s="287"/>
      <c r="T167" s="287"/>
    </row>
    <row r="168" spans="1:20" s="286" customFormat="1" ht="11.25">
      <c r="A168" s="319"/>
      <c r="B168" s="212" t="s">
        <v>116</v>
      </c>
      <c r="C168" s="315" t="s">
        <v>372</v>
      </c>
      <c r="D168" s="315"/>
      <c r="E168" s="315"/>
      <c r="F168" s="335"/>
      <c r="G168" s="254"/>
      <c r="H168" s="275"/>
      <c r="I168" s="269">
        <v>85496</v>
      </c>
      <c r="J168" s="269">
        <v>85496</v>
      </c>
      <c r="K168" s="280">
        <f t="shared" si="16"/>
        <v>0</v>
      </c>
      <c r="L168" s="220">
        <f t="shared" si="15"/>
        <v>0</v>
      </c>
      <c r="M168" s="215"/>
      <c r="Q168" s="287"/>
      <c r="R168" s="287"/>
      <c r="S168" s="287"/>
      <c r="T168" s="287"/>
    </row>
    <row r="169" spans="1:20" s="286" customFormat="1" ht="11.25">
      <c r="A169" s="319"/>
      <c r="B169" s="315" t="s">
        <v>328</v>
      </c>
      <c r="C169" s="64" t="s">
        <v>373</v>
      </c>
      <c r="D169" s="315"/>
      <c r="E169" s="315"/>
      <c r="F169" s="212"/>
      <c r="G169" s="277"/>
      <c r="H169" s="275"/>
      <c r="I169" s="269">
        <v>14202621</v>
      </c>
      <c r="J169" s="269">
        <v>13904960</v>
      </c>
      <c r="K169" s="280">
        <f t="shared" si="16"/>
        <v>297661</v>
      </c>
      <c r="L169" s="220">
        <f t="shared" si="15"/>
        <v>2.1406821738430028E-2</v>
      </c>
      <c r="M169" s="215"/>
      <c r="Q169" s="287"/>
      <c r="R169" s="287"/>
      <c r="S169" s="287"/>
      <c r="T169" s="287"/>
    </row>
    <row r="170" spans="1:20" s="210" customFormat="1" ht="12" thickBot="1">
      <c r="A170" s="401" t="s">
        <v>423</v>
      </c>
      <c r="B170" s="402"/>
      <c r="C170" s="402"/>
      <c r="D170" s="402"/>
      <c r="E170" s="402"/>
      <c r="F170" s="402"/>
      <c r="G170" s="403"/>
      <c r="H170" s="404"/>
      <c r="I170" s="289">
        <f>SUM(I166:I169)</f>
        <v>14288117</v>
      </c>
      <c r="J170" s="289">
        <f>SUM(J166:J169)</f>
        <v>13990456</v>
      </c>
      <c r="K170" s="290">
        <f t="shared" si="16"/>
        <v>297661</v>
      </c>
      <c r="L170" s="291">
        <f t="shared" si="15"/>
        <v>2.1276004155976046E-2</v>
      </c>
      <c r="M170" s="215"/>
      <c r="Q170" s="227"/>
      <c r="R170" s="227"/>
      <c r="S170" s="227"/>
      <c r="T170" s="227"/>
    </row>
    <row r="171" spans="1:20" s="221" customFormat="1" ht="11.25">
      <c r="A171" s="339"/>
      <c r="B171" s="339"/>
      <c r="C171" s="339"/>
      <c r="D171" s="339"/>
      <c r="E171" s="339"/>
      <c r="F171" s="295"/>
      <c r="I171" s="340"/>
      <c r="J171" s="340"/>
      <c r="K171" s="341"/>
      <c r="L171" s="342"/>
    </row>
    <row r="172" spans="1:20" s="221" customFormat="1" ht="11.25">
      <c r="A172" s="339"/>
      <c r="B172" s="339"/>
      <c r="C172" s="339"/>
      <c r="D172" s="339"/>
      <c r="E172" s="339"/>
      <c r="F172" s="343" t="s">
        <v>265</v>
      </c>
      <c r="I172" s="340"/>
      <c r="J172" s="340"/>
      <c r="K172" s="341"/>
      <c r="L172" s="342"/>
    </row>
    <row r="173" spans="1:20" s="221" customFormat="1" ht="11.25">
      <c r="A173" s="339"/>
      <c r="B173" s="339"/>
      <c r="C173" s="339"/>
      <c r="D173" s="339"/>
      <c r="E173" s="339"/>
      <c r="F173" s="295"/>
      <c r="I173" s="340"/>
      <c r="J173" s="340"/>
      <c r="K173" s="341"/>
      <c r="L173" s="342"/>
    </row>
    <row r="174" spans="1:20" s="221" customFormat="1" ht="11.25">
      <c r="A174" s="339"/>
      <c r="B174" s="339"/>
      <c r="C174" s="339"/>
      <c r="D174" s="339"/>
      <c r="E174" s="339"/>
      <c r="F174" s="295"/>
      <c r="I174" s="340"/>
      <c r="J174" s="340"/>
      <c r="K174" s="341"/>
      <c r="L174" s="342"/>
    </row>
    <row r="175" spans="1:20" s="221" customFormat="1" ht="11.25">
      <c r="A175" s="339"/>
      <c r="B175" s="339"/>
      <c r="C175" s="339"/>
      <c r="D175" s="339"/>
      <c r="E175" s="339"/>
      <c r="F175" s="295"/>
      <c r="I175" s="340"/>
      <c r="J175" s="340"/>
      <c r="K175" s="341"/>
      <c r="L175" s="342"/>
    </row>
    <row r="176" spans="1:20" s="221" customFormat="1" ht="11.25">
      <c r="A176" s="339"/>
      <c r="B176" s="339"/>
      <c r="C176" s="339"/>
      <c r="D176" s="339"/>
      <c r="E176" s="339"/>
      <c r="F176" s="295"/>
      <c r="I176" s="340"/>
      <c r="J176" s="340"/>
      <c r="K176" s="341"/>
      <c r="L176" s="342"/>
    </row>
    <row r="177" spans="1:12" s="221" customFormat="1" ht="11.25">
      <c r="A177" s="339"/>
      <c r="B177" s="339"/>
      <c r="C177" s="339"/>
      <c r="D177" s="339"/>
      <c r="E177" s="339"/>
      <c r="F177" s="295"/>
      <c r="I177" s="340"/>
      <c r="J177" s="340"/>
      <c r="K177" s="341"/>
      <c r="L177" s="342"/>
    </row>
    <row r="178" spans="1:12" s="221" customFormat="1" ht="11.25">
      <c r="A178" s="339"/>
      <c r="B178" s="339"/>
      <c r="C178" s="339"/>
      <c r="D178" s="339"/>
      <c r="E178" s="339"/>
      <c r="F178" s="295"/>
      <c r="I178" s="340"/>
      <c r="J178" s="340"/>
      <c r="K178" s="341"/>
      <c r="L178" s="342"/>
    </row>
    <row r="179" spans="1:12" s="221" customFormat="1" ht="11.25">
      <c r="A179" s="339"/>
      <c r="B179" s="339"/>
      <c r="C179" s="339"/>
      <c r="D179" s="339"/>
      <c r="E179" s="339"/>
      <c r="F179" s="295"/>
      <c r="I179" s="340"/>
      <c r="J179" s="340"/>
      <c r="K179" s="341"/>
      <c r="L179" s="342"/>
    </row>
    <row r="180" spans="1:12" s="221" customFormat="1" ht="11.25">
      <c r="A180" s="339"/>
      <c r="B180" s="339"/>
      <c r="C180" s="339"/>
      <c r="D180" s="339"/>
      <c r="E180" s="339"/>
      <c r="F180" s="295"/>
      <c r="I180" s="340"/>
      <c r="J180" s="340"/>
      <c r="K180" s="341"/>
      <c r="L180" s="342"/>
    </row>
    <row r="181" spans="1:12" s="221" customFormat="1" ht="11.25">
      <c r="A181" s="339"/>
      <c r="B181" s="339"/>
      <c r="C181" s="339"/>
      <c r="D181" s="339"/>
      <c r="E181" s="339"/>
      <c r="F181" s="295"/>
      <c r="I181" s="340"/>
      <c r="J181" s="340"/>
      <c r="K181" s="341"/>
      <c r="L181" s="342"/>
    </row>
    <row r="182" spans="1:12" s="221" customFormat="1" ht="11.25">
      <c r="A182" s="339"/>
      <c r="B182" s="339"/>
      <c r="C182" s="339"/>
      <c r="D182" s="339"/>
      <c r="E182" s="339"/>
      <c r="F182" s="295"/>
      <c r="I182" s="340"/>
      <c r="J182" s="340"/>
      <c r="K182" s="341"/>
      <c r="L182" s="342"/>
    </row>
    <row r="183" spans="1:12" s="221" customFormat="1" ht="11.25">
      <c r="A183" s="339"/>
      <c r="B183" s="339"/>
      <c r="C183" s="339"/>
      <c r="D183" s="339"/>
      <c r="E183" s="339"/>
      <c r="F183" s="295"/>
      <c r="I183" s="340"/>
      <c r="J183" s="340"/>
      <c r="K183" s="341"/>
      <c r="L183" s="342"/>
    </row>
    <row r="184" spans="1:12" s="221" customFormat="1" ht="11.25">
      <c r="A184" s="339"/>
      <c r="B184" s="339"/>
      <c r="C184" s="339"/>
      <c r="D184" s="339"/>
      <c r="E184" s="339"/>
      <c r="F184" s="295"/>
      <c r="I184" s="340"/>
      <c r="J184" s="340"/>
      <c r="K184" s="341"/>
      <c r="L184" s="342"/>
    </row>
    <row r="185" spans="1:12" s="221" customFormat="1" ht="11.25">
      <c r="A185" s="339"/>
      <c r="B185" s="339"/>
      <c r="C185" s="339"/>
      <c r="D185" s="339"/>
      <c r="E185" s="339"/>
      <c r="F185" s="295"/>
      <c r="I185" s="340"/>
      <c r="J185" s="340"/>
      <c r="K185" s="341"/>
      <c r="L185" s="342"/>
    </row>
    <row r="186" spans="1:12" s="221" customFormat="1" ht="11.25">
      <c r="A186" s="339"/>
      <c r="B186" s="339"/>
      <c r="C186" s="339"/>
      <c r="D186" s="339"/>
      <c r="E186" s="339"/>
      <c r="F186" s="295"/>
      <c r="I186" s="340"/>
      <c r="J186" s="340"/>
      <c r="K186" s="341"/>
      <c r="L186" s="342"/>
    </row>
    <row r="187" spans="1:12" s="221" customFormat="1" ht="11.25">
      <c r="A187" s="339"/>
      <c r="B187" s="339"/>
      <c r="C187" s="339"/>
      <c r="D187" s="339"/>
      <c r="E187" s="339"/>
      <c r="F187" s="295"/>
      <c r="I187" s="340"/>
      <c r="J187" s="340"/>
      <c r="K187" s="341"/>
      <c r="L187" s="342"/>
    </row>
    <row r="188" spans="1:12" s="221" customFormat="1" ht="11.25">
      <c r="A188" s="339"/>
      <c r="B188" s="339"/>
      <c r="C188" s="339"/>
      <c r="D188" s="339"/>
      <c r="E188" s="339"/>
      <c r="F188" s="295"/>
      <c r="I188" s="340"/>
      <c r="J188" s="340"/>
      <c r="K188" s="341"/>
      <c r="L188" s="342"/>
    </row>
    <row r="189" spans="1:12" s="221" customFormat="1" ht="11.25">
      <c r="A189" s="339"/>
      <c r="B189" s="339"/>
      <c r="C189" s="339"/>
      <c r="D189" s="339"/>
      <c r="E189" s="339"/>
      <c r="F189" s="295"/>
      <c r="I189" s="340"/>
      <c r="J189" s="340"/>
      <c r="K189" s="341"/>
      <c r="L189" s="342"/>
    </row>
    <row r="190" spans="1:12" s="221" customFormat="1" ht="11.25">
      <c r="A190" s="339"/>
      <c r="B190" s="339"/>
      <c r="C190" s="339"/>
      <c r="D190" s="339"/>
      <c r="E190" s="339"/>
      <c r="F190" s="295"/>
      <c r="I190" s="340"/>
      <c r="J190" s="340"/>
      <c r="K190" s="341"/>
      <c r="L190" s="342"/>
    </row>
    <row r="191" spans="1:12" s="221" customFormat="1" ht="11.25">
      <c r="A191" s="339"/>
      <c r="B191" s="339"/>
      <c r="C191" s="339"/>
      <c r="D191" s="339"/>
      <c r="E191" s="339"/>
      <c r="F191" s="295"/>
      <c r="I191" s="340"/>
      <c r="J191" s="340"/>
      <c r="K191" s="341"/>
      <c r="L191" s="342"/>
    </row>
    <row r="192" spans="1:12" s="221" customFormat="1" ht="11.25">
      <c r="A192" s="339"/>
      <c r="B192" s="339"/>
      <c r="C192" s="339"/>
      <c r="D192" s="339"/>
      <c r="E192" s="339"/>
      <c r="F192" s="295"/>
      <c r="I192" s="340"/>
      <c r="J192" s="340"/>
      <c r="K192" s="341"/>
      <c r="L192" s="342"/>
    </row>
    <row r="193" spans="1:12" s="221" customFormat="1" ht="11.25">
      <c r="A193" s="339"/>
      <c r="B193" s="339"/>
      <c r="C193" s="339"/>
      <c r="D193" s="339"/>
      <c r="E193" s="339"/>
      <c r="F193" s="295"/>
      <c r="I193" s="340"/>
      <c r="J193" s="340"/>
      <c r="K193" s="341"/>
      <c r="L193" s="342"/>
    </row>
    <row r="194" spans="1:12" s="221" customFormat="1" ht="11.25">
      <c r="A194" s="339"/>
      <c r="B194" s="339"/>
      <c r="C194" s="339"/>
      <c r="D194" s="339"/>
      <c r="E194" s="339"/>
      <c r="F194" s="295"/>
      <c r="I194" s="340"/>
      <c r="J194" s="340"/>
      <c r="K194" s="341"/>
      <c r="L194" s="342"/>
    </row>
    <row r="195" spans="1:12" s="221" customFormat="1" ht="11.25">
      <c r="A195" s="339"/>
      <c r="B195" s="339"/>
      <c r="C195" s="339"/>
      <c r="D195" s="339"/>
      <c r="E195" s="339"/>
      <c r="F195" s="295"/>
      <c r="I195" s="340"/>
      <c r="J195" s="340"/>
      <c r="K195" s="341"/>
      <c r="L195" s="342"/>
    </row>
    <row r="196" spans="1:12" s="221" customFormat="1" ht="11.25">
      <c r="A196" s="339"/>
      <c r="B196" s="339"/>
      <c r="C196" s="339"/>
      <c r="D196" s="339"/>
      <c r="E196" s="339"/>
      <c r="F196" s="295"/>
      <c r="I196" s="340"/>
      <c r="J196" s="340"/>
      <c r="K196" s="341"/>
      <c r="L196" s="342"/>
    </row>
    <row r="197" spans="1:12" s="221" customFormat="1" ht="11.25">
      <c r="A197" s="339"/>
      <c r="B197" s="339"/>
      <c r="C197" s="339"/>
      <c r="D197" s="339"/>
      <c r="E197" s="339"/>
      <c r="F197" s="295"/>
      <c r="I197" s="340"/>
      <c r="J197" s="340"/>
      <c r="K197" s="341"/>
      <c r="L197" s="342"/>
    </row>
    <row r="198" spans="1:12" s="221" customFormat="1" ht="11.25">
      <c r="A198" s="339"/>
      <c r="B198" s="339"/>
      <c r="C198" s="339"/>
      <c r="D198" s="339"/>
      <c r="E198" s="339"/>
      <c r="F198" s="295"/>
      <c r="I198" s="340"/>
      <c r="J198" s="340"/>
      <c r="K198" s="341"/>
      <c r="L198" s="342"/>
    </row>
    <row r="199" spans="1:12" s="221" customFormat="1" ht="11.25">
      <c r="A199" s="339"/>
      <c r="B199" s="339"/>
      <c r="C199" s="339"/>
      <c r="D199" s="339"/>
      <c r="E199" s="339"/>
      <c r="F199" s="295"/>
      <c r="I199" s="340"/>
      <c r="J199" s="340"/>
      <c r="K199" s="341"/>
      <c r="L199" s="342"/>
    </row>
    <row r="200" spans="1:12" s="221" customFormat="1" ht="11.25">
      <c r="A200" s="339"/>
      <c r="B200" s="339"/>
      <c r="C200" s="339"/>
      <c r="D200" s="339"/>
      <c r="E200" s="339"/>
      <c r="F200" s="295"/>
      <c r="I200" s="340"/>
      <c r="J200" s="340"/>
      <c r="K200" s="341"/>
      <c r="L200" s="342"/>
    </row>
    <row r="201" spans="1:12" s="221" customFormat="1" ht="11.25">
      <c r="A201" s="339"/>
      <c r="B201" s="339"/>
      <c r="C201" s="339"/>
      <c r="D201" s="339"/>
      <c r="E201" s="339"/>
      <c r="F201" s="295"/>
      <c r="I201" s="340"/>
      <c r="J201" s="340"/>
      <c r="K201" s="341"/>
      <c r="L201" s="342"/>
    </row>
    <row r="202" spans="1:12" s="221" customFormat="1" ht="11.25">
      <c r="A202" s="339"/>
      <c r="B202" s="339"/>
      <c r="C202" s="339"/>
      <c r="D202" s="339"/>
      <c r="E202" s="339"/>
      <c r="F202" s="295"/>
      <c r="I202" s="340"/>
      <c r="J202" s="340"/>
      <c r="K202" s="341"/>
      <c r="L202" s="342"/>
    </row>
    <row r="203" spans="1:12" s="221" customFormat="1" ht="11.25">
      <c r="A203" s="339"/>
      <c r="B203" s="339"/>
      <c r="C203" s="339"/>
      <c r="D203" s="339"/>
      <c r="E203" s="339"/>
      <c r="F203" s="295"/>
      <c r="I203" s="340"/>
      <c r="J203" s="340"/>
      <c r="K203" s="341"/>
      <c r="L203" s="342"/>
    </row>
    <row r="204" spans="1:12" s="221" customFormat="1" ht="11.25">
      <c r="A204" s="339"/>
      <c r="B204" s="339"/>
      <c r="C204" s="339"/>
      <c r="D204" s="339"/>
      <c r="E204" s="339"/>
      <c r="F204" s="295"/>
      <c r="I204" s="340"/>
      <c r="J204" s="340"/>
      <c r="K204" s="341"/>
      <c r="L204" s="342"/>
    </row>
    <row r="205" spans="1:12" s="221" customFormat="1" ht="11.25">
      <c r="A205" s="339"/>
      <c r="B205" s="339"/>
      <c r="C205" s="339"/>
      <c r="D205" s="339"/>
      <c r="E205" s="339"/>
      <c r="F205" s="295"/>
      <c r="I205" s="340"/>
      <c r="J205" s="340"/>
      <c r="K205" s="341"/>
      <c r="L205" s="342"/>
    </row>
    <row r="206" spans="1:12" s="221" customFormat="1" ht="11.25">
      <c r="A206" s="339"/>
      <c r="B206" s="339"/>
      <c r="C206" s="339"/>
      <c r="D206" s="339"/>
      <c r="E206" s="339"/>
      <c r="F206" s="295"/>
      <c r="I206" s="340"/>
      <c r="J206" s="340"/>
      <c r="K206" s="341"/>
      <c r="L206" s="342"/>
    </row>
    <row r="207" spans="1:12" s="221" customFormat="1" ht="11.25">
      <c r="A207" s="339"/>
      <c r="B207" s="339"/>
      <c r="C207" s="339"/>
      <c r="D207" s="339"/>
      <c r="E207" s="339"/>
      <c r="F207" s="295"/>
      <c r="I207" s="340"/>
      <c r="J207" s="340"/>
      <c r="K207" s="341"/>
      <c r="L207" s="342"/>
    </row>
    <row r="208" spans="1:12" s="221" customFormat="1" ht="11.25">
      <c r="A208" s="339"/>
      <c r="B208" s="339"/>
      <c r="C208" s="339"/>
      <c r="D208" s="339"/>
      <c r="E208" s="339"/>
      <c r="F208" s="295"/>
      <c r="I208" s="340"/>
      <c r="J208" s="340"/>
      <c r="K208" s="341"/>
      <c r="L208" s="342"/>
    </row>
    <row r="209" spans="1:12" s="221" customFormat="1" ht="11.25">
      <c r="A209" s="339"/>
      <c r="B209" s="339"/>
      <c r="C209" s="339"/>
      <c r="D209" s="339"/>
      <c r="E209" s="339"/>
      <c r="F209" s="295"/>
      <c r="I209" s="340"/>
      <c r="J209" s="340"/>
      <c r="K209" s="341"/>
      <c r="L209" s="342"/>
    </row>
    <row r="210" spans="1:12" s="221" customFormat="1" ht="11.25">
      <c r="A210" s="339"/>
      <c r="B210" s="339"/>
      <c r="C210" s="339"/>
      <c r="D210" s="339"/>
      <c r="E210" s="339"/>
      <c r="F210" s="295"/>
      <c r="I210" s="340"/>
      <c r="J210" s="340"/>
      <c r="K210" s="341"/>
      <c r="L210" s="342"/>
    </row>
    <row r="211" spans="1:12" s="221" customFormat="1" ht="11.25">
      <c r="A211" s="339"/>
      <c r="B211" s="339"/>
      <c r="C211" s="339"/>
      <c r="D211" s="339"/>
      <c r="E211" s="339"/>
      <c r="F211" s="295"/>
      <c r="I211" s="340"/>
      <c r="J211" s="340"/>
      <c r="K211" s="341"/>
      <c r="L211" s="342"/>
    </row>
    <row r="212" spans="1:12" s="221" customFormat="1" ht="11.25">
      <c r="A212" s="339"/>
      <c r="B212" s="339"/>
      <c r="C212" s="339"/>
      <c r="D212" s="339"/>
      <c r="E212" s="339"/>
      <c r="F212" s="295"/>
      <c r="I212" s="340"/>
      <c r="J212" s="340"/>
      <c r="K212" s="341"/>
      <c r="L212" s="342"/>
    </row>
    <row r="213" spans="1:12" s="221" customFormat="1" ht="11.25">
      <c r="A213" s="339"/>
      <c r="B213" s="339"/>
      <c r="C213" s="339"/>
      <c r="D213" s="339"/>
      <c r="E213" s="339"/>
      <c r="F213" s="295"/>
      <c r="I213" s="340"/>
      <c r="J213" s="340"/>
      <c r="K213" s="341"/>
      <c r="L213" s="342"/>
    </row>
    <row r="214" spans="1:12" s="221" customFormat="1" ht="11.25">
      <c r="A214" s="339"/>
      <c r="B214" s="339"/>
      <c r="C214" s="339"/>
      <c r="D214" s="339"/>
      <c r="E214" s="339"/>
      <c r="F214" s="295"/>
      <c r="I214" s="340"/>
      <c r="J214" s="340"/>
      <c r="K214" s="341"/>
      <c r="L214" s="342"/>
    </row>
    <row r="215" spans="1:12" s="221" customFormat="1" ht="11.25">
      <c r="A215" s="339"/>
      <c r="B215" s="339"/>
      <c r="C215" s="339"/>
      <c r="D215" s="339"/>
      <c r="E215" s="339"/>
      <c r="F215" s="295"/>
      <c r="I215" s="340"/>
      <c r="J215" s="340"/>
      <c r="K215" s="341"/>
      <c r="L215" s="342"/>
    </row>
    <row r="216" spans="1:12" s="221" customFormat="1" ht="11.25">
      <c r="A216" s="339"/>
      <c r="B216" s="339"/>
      <c r="C216" s="339"/>
      <c r="D216" s="339"/>
      <c r="E216" s="339"/>
      <c r="F216" s="295"/>
      <c r="I216" s="340"/>
      <c r="J216" s="340"/>
      <c r="K216" s="341"/>
      <c r="L216" s="342"/>
    </row>
    <row r="217" spans="1:12" s="221" customFormat="1" ht="11.25">
      <c r="A217" s="339"/>
      <c r="B217" s="339"/>
      <c r="C217" s="339"/>
      <c r="D217" s="339"/>
      <c r="E217" s="339"/>
      <c r="F217" s="295"/>
      <c r="I217" s="340"/>
      <c r="J217" s="340"/>
      <c r="K217" s="341"/>
      <c r="L217" s="342"/>
    </row>
    <row r="218" spans="1:12" s="221" customFormat="1" ht="11.25">
      <c r="A218" s="339"/>
      <c r="B218" s="339"/>
      <c r="C218" s="339"/>
      <c r="D218" s="339"/>
      <c r="E218" s="339"/>
      <c r="F218" s="295"/>
      <c r="I218" s="340"/>
      <c r="J218" s="340"/>
      <c r="K218" s="341"/>
      <c r="L218" s="342"/>
    </row>
    <row r="219" spans="1:12" s="221" customFormat="1" ht="11.25">
      <c r="A219" s="339"/>
      <c r="B219" s="339"/>
      <c r="C219" s="339"/>
      <c r="D219" s="339"/>
      <c r="E219" s="339"/>
      <c r="F219" s="295"/>
      <c r="I219" s="340"/>
      <c r="J219" s="340"/>
      <c r="K219" s="341"/>
      <c r="L219" s="342"/>
    </row>
    <row r="220" spans="1:12">
      <c r="F220" s="192"/>
    </row>
    <row r="221" spans="1:12">
      <c r="F221" s="192"/>
    </row>
    <row r="222" spans="1:12">
      <c r="F222" s="192"/>
    </row>
    <row r="223" spans="1:12">
      <c r="F223" s="192"/>
    </row>
    <row r="224" spans="1:12">
      <c r="F224" s="192"/>
    </row>
    <row r="225" spans="1:12">
      <c r="F225" s="192"/>
    </row>
    <row r="226" spans="1:12">
      <c r="F226" s="192"/>
    </row>
    <row r="227" spans="1:12" s="221" customFormat="1">
      <c r="A227" s="344"/>
      <c r="B227" s="344"/>
      <c r="C227" s="344"/>
      <c r="D227" s="344"/>
      <c r="E227" s="344"/>
      <c r="F227" s="192"/>
      <c r="I227" s="340"/>
      <c r="J227" s="340"/>
      <c r="K227" s="341"/>
      <c r="L227" s="342"/>
    </row>
    <row r="228" spans="1:12" s="221" customFormat="1">
      <c r="A228" s="344"/>
      <c r="B228" s="344"/>
      <c r="C228" s="344"/>
      <c r="D228" s="344"/>
      <c r="E228" s="344"/>
      <c r="F228" s="192"/>
      <c r="I228" s="340"/>
      <c r="J228" s="340"/>
      <c r="K228" s="341"/>
      <c r="L228" s="342"/>
    </row>
    <row r="229" spans="1:12" s="221" customFormat="1">
      <c r="A229" s="344"/>
      <c r="B229" s="344"/>
      <c r="C229" s="344"/>
      <c r="D229" s="344"/>
      <c r="E229" s="344"/>
      <c r="F229" s="192"/>
      <c r="I229" s="340"/>
      <c r="J229" s="340"/>
      <c r="K229" s="341"/>
      <c r="L229" s="342"/>
    </row>
    <row r="230" spans="1:12" s="221" customFormat="1">
      <c r="A230" s="344"/>
      <c r="B230" s="344"/>
      <c r="C230" s="344"/>
      <c r="D230" s="344"/>
      <c r="E230" s="344"/>
      <c r="F230" s="192"/>
      <c r="I230" s="340"/>
      <c r="J230" s="340"/>
      <c r="K230" s="341"/>
      <c r="L230" s="342"/>
    </row>
    <row r="231" spans="1:12" s="221" customFormat="1">
      <c r="A231" s="344"/>
      <c r="B231" s="344"/>
      <c r="C231" s="344"/>
      <c r="D231" s="344"/>
      <c r="E231" s="344"/>
      <c r="F231" s="192"/>
      <c r="I231" s="340"/>
      <c r="J231" s="340"/>
      <c r="K231" s="341"/>
      <c r="L231" s="342"/>
    </row>
    <row r="232" spans="1:12" s="221" customFormat="1">
      <c r="A232" s="344"/>
      <c r="B232" s="344"/>
      <c r="C232" s="344"/>
      <c r="D232" s="344"/>
      <c r="E232" s="344"/>
      <c r="F232" s="192"/>
      <c r="I232" s="340"/>
      <c r="J232" s="340"/>
      <c r="K232" s="341"/>
      <c r="L232" s="342"/>
    </row>
    <row r="233" spans="1:12" s="221" customFormat="1">
      <c r="A233" s="344"/>
      <c r="B233" s="344"/>
      <c r="C233" s="344"/>
      <c r="D233" s="344"/>
      <c r="E233" s="344"/>
      <c r="F233" s="192"/>
      <c r="I233" s="340"/>
      <c r="J233" s="340"/>
      <c r="K233" s="341"/>
      <c r="L233" s="342"/>
    </row>
    <row r="234" spans="1:12" s="221" customFormat="1">
      <c r="A234" s="344"/>
      <c r="B234" s="344"/>
      <c r="C234" s="344"/>
      <c r="D234" s="344"/>
      <c r="E234" s="344"/>
      <c r="F234" s="192"/>
      <c r="I234" s="340"/>
      <c r="J234" s="340"/>
      <c r="K234" s="341"/>
      <c r="L234" s="342"/>
    </row>
    <row r="235" spans="1:12" s="221" customFormat="1">
      <c r="A235" s="344"/>
      <c r="B235" s="344"/>
      <c r="C235" s="344"/>
      <c r="D235" s="344"/>
      <c r="E235" s="344"/>
      <c r="F235" s="192"/>
      <c r="I235" s="340"/>
      <c r="J235" s="340"/>
      <c r="K235" s="341"/>
      <c r="L235" s="342"/>
    </row>
    <row r="236" spans="1:12" s="221" customFormat="1">
      <c r="A236" s="344"/>
      <c r="B236" s="344"/>
      <c r="C236" s="344"/>
      <c r="D236" s="344"/>
      <c r="E236" s="344"/>
      <c r="F236" s="192"/>
      <c r="I236" s="340"/>
      <c r="J236" s="340"/>
      <c r="K236" s="341"/>
      <c r="L236" s="342"/>
    </row>
    <row r="237" spans="1:12" s="221" customFormat="1">
      <c r="A237" s="344"/>
      <c r="B237" s="344"/>
      <c r="C237" s="344"/>
      <c r="D237" s="344"/>
      <c r="E237" s="344"/>
      <c r="F237" s="192"/>
      <c r="I237" s="340"/>
      <c r="J237" s="340"/>
      <c r="K237" s="341"/>
      <c r="L237" s="342"/>
    </row>
    <row r="238" spans="1:12" s="221" customFormat="1">
      <c r="A238" s="344"/>
      <c r="B238" s="344"/>
      <c r="C238" s="344"/>
      <c r="D238" s="344"/>
      <c r="E238" s="344"/>
      <c r="F238" s="192"/>
      <c r="I238" s="340"/>
      <c r="J238" s="340"/>
      <c r="K238" s="341"/>
      <c r="L238" s="342"/>
    </row>
    <row r="239" spans="1:12" s="221" customFormat="1">
      <c r="A239" s="344"/>
      <c r="B239" s="344"/>
      <c r="C239" s="344"/>
      <c r="D239" s="344"/>
      <c r="E239" s="344"/>
      <c r="F239" s="192"/>
      <c r="I239" s="340"/>
      <c r="J239" s="340"/>
      <c r="K239" s="341"/>
      <c r="L239" s="342"/>
    </row>
    <row r="240" spans="1:12" s="221" customFormat="1">
      <c r="A240" s="344"/>
      <c r="B240" s="344"/>
      <c r="C240" s="344"/>
      <c r="D240" s="344"/>
      <c r="E240" s="344"/>
      <c r="F240" s="192"/>
      <c r="I240" s="340"/>
      <c r="J240" s="340"/>
      <c r="K240" s="341"/>
      <c r="L240" s="342"/>
    </row>
    <row r="241" spans="1:12" s="221" customFormat="1">
      <c r="A241" s="344"/>
      <c r="B241" s="344"/>
      <c r="C241" s="344"/>
      <c r="D241" s="344"/>
      <c r="E241" s="344"/>
      <c r="F241" s="192"/>
      <c r="I241" s="340"/>
      <c r="J241" s="340"/>
      <c r="K241" s="341"/>
      <c r="L241" s="342"/>
    </row>
    <row r="242" spans="1:12" s="221" customFormat="1">
      <c r="A242" s="344"/>
      <c r="B242" s="344"/>
      <c r="C242" s="344"/>
      <c r="D242" s="344"/>
      <c r="E242" s="344"/>
      <c r="F242" s="192"/>
      <c r="I242" s="340"/>
      <c r="J242" s="340"/>
      <c r="K242" s="341"/>
      <c r="L242" s="342"/>
    </row>
    <row r="243" spans="1:12" s="221" customFormat="1">
      <c r="A243" s="344"/>
      <c r="B243" s="344"/>
      <c r="C243" s="344"/>
      <c r="D243" s="344"/>
      <c r="E243" s="344"/>
      <c r="F243" s="192"/>
      <c r="I243" s="340"/>
      <c r="J243" s="340"/>
      <c r="K243" s="341"/>
      <c r="L243" s="342"/>
    </row>
    <row r="244" spans="1:12" s="221" customFormat="1">
      <c r="A244" s="344"/>
      <c r="B244" s="344"/>
      <c r="C244" s="344"/>
      <c r="D244" s="344"/>
      <c r="E244" s="344"/>
      <c r="F244" s="192"/>
      <c r="I244" s="340"/>
      <c r="J244" s="340"/>
      <c r="K244" s="341"/>
      <c r="L244" s="342"/>
    </row>
    <row r="245" spans="1:12" s="221" customFormat="1">
      <c r="A245" s="344"/>
      <c r="B245" s="344"/>
      <c r="C245" s="344"/>
      <c r="D245" s="344"/>
      <c r="E245" s="344"/>
      <c r="F245" s="192"/>
      <c r="I245" s="340"/>
      <c r="J245" s="340"/>
      <c r="K245" s="341"/>
      <c r="L245" s="342"/>
    </row>
    <row r="246" spans="1:12" s="221" customFormat="1">
      <c r="A246" s="344"/>
      <c r="B246" s="344"/>
      <c r="C246" s="344"/>
      <c r="D246" s="344"/>
      <c r="E246" s="344"/>
      <c r="F246" s="192"/>
      <c r="I246" s="340"/>
      <c r="J246" s="340"/>
      <c r="K246" s="341"/>
      <c r="L246" s="342"/>
    </row>
    <row r="247" spans="1:12" s="221" customFormat="1">
      <c r="A247" s="344"/>
      <c r="B247" s="344"/>
      <c r="C247" s="344"/>
      <c r="D247" s="344"/>
      <c r="E247" s="344"/>
      <c r="F247" s="192"/>
      <c r="I247" s="340"/>
      <c r="J247" s="340"/>
      <c r="K247" s="341"/>
      <c r="L247" s="342"/>
    </row>
    <row r="248" spans="1:12" s="221" customFormat="1">
      <c r="A248" s="344"/>
      <c r="B248" s="344"/>
      <c r="C248" s="344"/>
      <c r="D248" s="344"/>
      <c r="E248" s="344"/>
      <c r="F248" s="192"/>
      <c r="I248" s="340"/>
      <c r="J248" s="340"/>
      <c r="K248" s="341"/>
      <c r="L248" s="342"/>
    </row>
    <row r="249" spans="1:12" s="221" customFormat="1">
      <c r="A249" s="344"/>
      <c r="B249" s="344"/>
      <c r="C249" s="344"/>
      <c r="D249" s="344"/>
      <c r="E249" s="344"/>
      <c r="F249" s="192"/>
      <c r="I249" s="340"/>
      <c r="J249" s="340"/>
      <c r="K249" s="341"/>
      <c r="L249" s="342"/>
    </row>
    <row r="250" spans="1:12" s="221" customFormat="1">
      <c r="A250" s="344"/>
      <c r="B250" s="344"/>
      <c r="C250" s="344"/>
      <c r="D250" s="344"/>
      <c r="E250" s="344"/>
      <c r="F250" s="192"/>
      <c r="I250" s="340"/>
      <c r="J250" s="340"/>
      <c r="K250" s="341"/>
      <c r="L250" s="342"/>
    </row>
    <row r="251" spans="1:12" s="221" customFormat="1">
      <c r="A251" s="344"/>
      <c r="B251" s="344"/>
      <c r="C251" s="344"/>
      <c r="D251" s="344"/>
      <c r="E251" s="344"/>
      <c r="F251" s="192"/>
      <c r="I251" s="340"/>
      <c r="J251" s="340"/>
      <c r="K251" s="341"/>
      <c r="L251" s="342"/>
    </row>
    <row r="252" spans="1:12" s="221" customFormat="1">
      <c r="A252" s="344"/>
      <c r="B252" s="344"/>
      <c r="C252" s="344"/>
      <c r="D252" s="344"/>
      <c r="E252" s="344"/>
      <c r="F252" s="192"/>
      <c r="I252" s="340"/>
      <c r="J252" s="340"/>
      <c r="K252" s="341"/>
      <c r="L252" s="342"/>
    </row>
    <row r="253" spans="1:12" s="221" customFormat="1">
      <c r="A253" s="344"/>
      <c r="B253" s="344"/>
      <c r="C253" s="344"/>
      <c r="D253" s="344"/>
      <c r="E253" s="344"/>
      <c r="F253" s="192"/>
      <c r="I253" s="340"/>
      <c r="J253" s="340"/>
      <c r="K253" s="341"/>
      <c r="L253" s="342"/>
    </row>
    <row r="254" spans="1:12" s="221" customFormat="1">
      <c r="A254" s="344"/>
      <c r="B254" s="344"/>
      <c r="C254" s="344"/>
      <c r="D254" s="344"/>
      <c r="E254" s="344"/>
      <c r="F254" s="192"/>
      <c r="I254" s="340"/>
      <c r="J254" s="340"/>
      <c r="K254" s="341"/>
      <c r="L254" s="342"/>
    </row>
    <row r="255" spans="1:12" s="221" customFormat="1">
      <c r="A255" s="344"/>
      <c r="B255" s="344"/>
      <c r="C255" s="344"/>
      <c r="D255" s="344"/>
      <c r="E255" s="344"/>
      <c r="F255" s="192"/>
      <c r="I255" s="340"/>
      <c r="J255" s="340"/>
      <c r="K255" s="341"/>
      <c r="L255" s="342"/>
    </row>
    <row r="256" spans="1:12" s="221" customFormat="1">
      <c r="A256" s="344"/>
      <c r="B256" s="344"/>
      <c r="C256" s="344"/>
      <c r="D256" s="344"/>
      <c r="E256" s="344"/>
      <c r="F256" s="192"/>
      <c r="I256" s="340"/>
      <c r="J256" s="340"/>
      <c r="K256" s="341"/>
      <c r="L256" s="342"/>
    </row>
    <row r="257" spans="1:12" s="221" customFormat="1">
      <c r="A257" s="344"/>
      <c r="B257" s="344"/>
      <c r="C257" s="344"/>
      <c r="D257" s="344"/>
      <c r="E257" s="344"/>
      <c r="F257" s="192"/>
      <c r="I257" s="340"/>
      <c r="J257" s="340"/>
      <c r="K257" s="341"/>
      <c r="L257" s="342"/>
    </row>
    <row r="258" spans="1:12" s="221" customFormat="1">
      <c r="A258" s="344"/>
      <c r="B258" s="344"/>
      <c r="C258" s="344"/>
      <c r="D258" s="344"/>
      <c r="E258" s="344"/>
      <c r="F258" s="192"/>
      <c r="I258" s="340"/>
      <c r="J258" s="340"/>
      <c r="K258" s="341"/>
      <c r="L258" s="342"/>
    </row>
    <row r="259" spans="1:12" s="221" customFormat="1">
      <c r="A259" s="344"/>
      <c r="B259" s="344"/>
      <c r="C259" s="344"/>
      <c r="D259" s="344"/>
      <c r="E259" s="344"/>
      <c r="F259" s="192"/>
      <c r="I259" s="340"/>
      <c r="J259" s="340"/>
      <c r="K259" s="341"/>
      <c r="L259" s="342"/>
    </row>
    <row r="260" spans="1:12" s="221" customFormat="1">
      <c r="A260" s="344"/>
      <c r="B260" s="344"/>
      <c r="C260" s="344"/>
      <c r="D260" s="344"/>
      <c r="E260" s="344"/>
      <c r="F260" s="192"/>
      <c r="I260" s="340"/>
      <c r="J260" s="340"/>
      <c r="K260" s="341"/>
      <c r="L260" s="342"/>
    </row>
    <row r="261" spans="1:12" s="221" customFormat="1">
      <c r="A261" s="344"/>
      <c r="B261" s="344"/>
      <c r="C261" s="344"/>
      <c r="D261" s="344"/>
      <c r="E261" s="344"/>
      <c r="F261" s="192"/>
      <c r="I261" s="340"/>
      <c r="J261" s="340"/>
      <c r="K261" s="341"/>
      <c r="L261" s="342"/>
    </row>
    <row r="262" spans="1:12" s="221" customFormat="1">
      <c r="A262" s="344"/>
      <c r="B262" s="344"/>
      <c r="C262" s="344"/>
      <c r="D262" s="344"/>
      <c r="E262" s="344"/>
      <c r="F262" s="192"/>
      <c r="I262" s="340"/>
      <c r="J262" s="340"/>
      <c r="K262" s="341"/>
      <c r="L262" s="342"/>
    </row>
    <row r="263" spans="1:12" s="221" customFormat="1">
      <c r="A263" s="344"/>
      <c r="B263" s="344"/>
      <c r="C263" s="344"/>
      <c r="D263" s="344"/>
      <c r="E263" s="344"/>
      <c r="F263" s="192"/>
      <c r="I263" s="340"/>
      <c r="J263" s="340"/>
      <c r="K263" s="341"/>
      <c r="L263" s="342"/>
    </row>
    <row r="264" spans="1:12" s="221" customFormat="1">
      <c r="A264" s="344"/>
      <c r="B264" s="344"/>
      <c r="C264" s="344"/>
      <c r="D264" s="344"/>
      <c r="E264" s="344"/>
      <c r="F264" s="192"/>
      <c r="I264" s="340"/>
      <c r="J264" s="340"/>
      <c r="K264" s="341"/>
      <c r="L264" s="342"/>
    </row>
    <row r="265" spans="1:12" s="221" customFormat="1">
      <c r="A265" s="344"/>
      <c r="B265" s="344"/>
      <c r="C265" s="344"/>
      <c r="D265" s="344"/>
      <c r="E265" s="344"/>
      <c r="F265" s="192"/>
      <c r="I265" s="340"/>
      <c r="J265" s="340"/>
      <c r="K265" s="341"/>
      <c r="L265" s="342"/>
    </row>
    <row r="266" spans="1:12" s="221" customFormat="1">
      <c r="A266" s="344"/>
      <c r="B266" s="344"/>
      <c r="C266" s="344"/>
      <c r="D266" s="344"/>
      <c r="E266" s="344"/>
      <c r="F266" s="192"/>
      <c r="I266" s="340"/>
      <c r="J266" s="340"/>
      <c r="K266" s="341"/>
      <c r="L266" s="342"/>
    </row>
    <row r="267" spans="1:12" s="221" customFormat="1">
      <c r="A267" s="344"/>
      <c r="B267" s="344"/>
      <c r="C267" s="344"/>
      <c r="D267" s="344"/>
      <c r="E267" s="344"/>
      <c r="F267" s="192"/>
      <c r="I267" s="340"/>
      <c r="J267" s="340"/>
      <c r="K267" s="341"/>
      <c r="L267" s="342"/>
    </row>
    <row r="268" spans="1:12" s="221" customFormat="1">
      <c r="A268" s="344"/>
      <c r="B268" s="344"/>
      <c r="C268" s="344"/>
      <c r="D268" s="344"/>
      <c r="E268" s="344"/>
      <c r="F268" s="192"/>
      <c r="I268" s="340"/>
      <c r="J268" s="340"/>
      <c r="K268" s="341"/>
      <c r="L268" s="342"/>
    </row>
    <row r="269" spans="1:12" s="221" customFormat="1">
      <c r="A269" s="344"/>
      <c r="B269" s="344"/>
      <c r="C269" s="344"/>
      <c r="D269" s="344"/>
      <c r="E269" s="344"/>
      <c r="F269" s="192"/>
      <c r="I269" s="340"/>
      <c r="J269" s="340"/>
      <c r="K269" s="341"/>
      <c r="L269" s="342"/>
    </row>
    <row r="270" spans="1:12" s="221" customFormat="1">
      <c r="A270" s="344"/>
      <c r="B270" s="344"/>
      <c r="C270" s="344"/>
      <c r="D270" s="344"/>
      <c r="E270" s="344"/>
      <c r="F270" s="192"/>
      <c r="I270" s="340"/>
      <c r="J270" s="340"/>
      <c r="K270" s="341"/>
      <c r="L270" s="342"/>
    </row>
    <row r="271" spans="1:12" s="221" customFormat="1">
      <c r="A271" s="344"/>
      <c r="B271" s="344"/>
      <c r="C271" s="344"/>
      <c r="D271" s="344"/>
      <c r="E271" s="344"/>
      <c r="F271" s="192"/>
      <c r="I271" s="340"/>
      <c r="J271" s="340"/>
      <c r="K271" s="341"/>
      <c r="L271" s="342"/>
    </row>
    <row r="272" spans="1:12" s="221" customFormat="1">
      <c r="A272" s="344"/>
      <c r="B272" s="344"/>
      <c r="C272" s="344"/>
      <c r="D272" s="344"/>
      <c r="E272" s="344"/>
      <c r="F272" s="192"/>
      <c r="I272" s="340"/>
      <c r="J272" s="340"/>
      <c r="K272" s="341"/>
      <c r="L272" s="342"/>
    </row>
    <row r="273" spans="1:12" s="221" customFormat="1">
      <c r="A273" s="344"/>
      <c r="B273" s="344"/>
      <c r="C273" s="344"/>
      <c r="D273" s="344"/>
      <c r="E273" s="344"/>
      <c r="F273" s="192"/>
      <c r="I273" s="340"/>
      <c r="J273" s="340"/>
      <c r="K273" s="341"/>
      <c r="L273" s="342"/>
    </row>
    <row r="274" spans="1:12" s="221" customFormat="1">
      <c r="A274" s="344"/>
      <c r="B274" s="344"/>
      <c r="C274" s="344"/>
      <c r="D274" s="344"/>
      <c r="E274" s="344"/>
      <c r="F274" s="192"/>
      <c r="I274" s="340"/>
      <c r="J274" s="340"/>
      <c r="K274" s="341"/>
      <c r="L274" s="342"/>
    </row>
    <row r="275" spans="1:12" s="221" customFormat="1">
      <c r="A275" s="344"/>
      <c r="B275" s="344"/>
      <c r="C275" s="344"/>
      <c r="D275" s="344"/>
      <c r="E275" s="344"/>
      <c r="F275" s="192"/>
      <c r="I275" s="340"/>
      <c r="J275" s="340"/>
      <c r="K275" s="341"/>
      <c r="L275" s="342"/>
    </row>
    <row r="276" spans="1:12" s="221" customFormat="1">
      <c r="A276" s="344"/>
      <c r="B276" s="344"/>
      <c r="C276" s="344"/>
      <c r="D276" s="344"/>
      <c r="E276" s="344"/>
      <c r="F276" s="192"/>
      <c r="I276" s="340"/>
      <c r="J276" s="340"/>
      <c r="K276" s="341"/>
      <c r="L276" s="342"/>
    </row>
    <row r="277" spans="1:12" s="221" customFormat="1">
      <c r="A277" s="344"/>
      <c r="B277" s="344"/>
      <c r="C277" s="344"/>
      <c r="D277" s="344"/>
      <c r="E277" s="344"/>
      <c r="F277" s="192"/>
      <c r="I277" s="340"/>
      <c r="J277" s="340"/>
      <c r="K277" s="341"/>
      <c r="L277" s="342"/>
    </row>
    <row r="278" spans="1:12" s="221" customFormat="1">
      <c r="A278" s="344"/>
      <c r="B278" s="344"/>
      <c r="C278" s="344"/>
      <c r="D278" s="344"/>
      <c r="E278" s="344"/>
      <c r="F278" s="192"/>
      <c r="I278" s="340"/>
      <c r="J278" s="340"/>
      <c r="K278" s="341"/>
      <c r="L278" s="342"/>
    </row>
    <row r="279" spans="1:12" s="221" customFormat="1">
      <c r="A279" s="344"/>
      <c r="B279" s="344"/>
      <c r="C279" s="344"/>
      <c r="D279" s="344"/>
      <c r="E279" s="344"/>
      <c r="F279" s="192"/>
      <c r="I279" s="340"/>
      <c r="J279" s="340"/>
      <c r="K279" s="341"/>
      <c r="L279" s="342"/>
    </row>
    <row r="280" spans="1:12" s="221" customFormat="1">
      <c r="A280" s="344"/>
      <c r="B280" s="344"/>
      <c r="C280" s="344"/>
      <c r="D280" s="344"/>
      <c r="E280" s="344"/>
      <c r="F280" s="192"/>
      <c r="I280" s="340"/>
      <c r="J280" s="340"/>
      <c r="K280" s="341"/>
      <c r="L280" s="342"/>
    </row>
    <row r="281" spans="1:12" s="221" customFormat="1">
      <c r="A281" s="344"/>
      <c r="B281" s="344"/>
      <c r="C281" s="344"/>
      <c r="D281" s="344"/>
      <c r="E281" s="344"/>
      <c r="F281" s="192"/>
      <c r="I281" s="340"/>
      <c r="J281" s="340"/>
      <c r="K281" s="341"/>
      <c r="L281" s="342"/>
    </row>
    <row r="282" spans="1:12" s="221" customFormat="1">
      <c r="A282" s="344"/>
      <c r="B282" s="344"/>
      <c r="C282" s="344"/>
      <c r="D282" s="344"/>
      <c r="E282" s="344"/>
      <c r="F282" s="192"/>
      <c r="I282" s="340"/>
      <c r="J282" s="340"/>
      <c r="K282" s="341"/>
      <c r="L282" s="342"/>
    </row>
    <row r="283" spans="1:12" s="221" customFormat="1">
      <c r="A283" s="344"/>
      <c r="B283" s="344"/>
      <c r="C283" s="344"/>
      <c r="D283" s="344"/>
      <c r="E283" s="344"/>
      <c r="F283" s="192"/>
      <c r="I283" s="340"/>
      <c r="J283" s="340"/>
      <c r="K283" s="341"/>
      <c r="L283" s="342"/>
    </row>
  </sheetData>
  <mergeCells count="32">
    <mergeCell ref="A170:H170"/>
    <mergeCell ref="D148:F148"/>
    <mergeCell ref="D149:F149"/>
    <mergeCell ref="D150:F150"/>
    <mergeCell ref="A158:H158"/>
    <mergeCell ref="A162:H162"/>
    <mergeCell ref="A164:H164"/>
    <mergeCell ref="D147:F147"/>
    <mergeCell ref="A101:H101"/>
    <mergeCell ref="A104:J104"/>
    <mergeCell ref="K104:L104"/>
    <mergeCell ref="A106:H107"/>
    <mergeCell ref="I106:I107"/>
    <mergeCell ref="J106:J107"/>
    <mergeCell ref="K106:L106"/>
    <mergeCell ref="A126:H126"/>
    <mergeCell ref="A133:H133"/>
    <mergeCell ref="A137:H137"/>
    <mergeCell ref="D145:F145"/>
    <mergeCell ref="D146:F146"/>
    <mergeCell ref="A95:H95"/>
    <mergeCell ref="A4:J4"/>
    <mergeCell ref="K4:L4"/>
    <mergeCell ref="A6:H7"/>
    <mergeCell ref="I6:I7"/>
    <mergeCell ref="J6:J7"/>
    <mergeCell ref="K6:L6"/>
    <mergeCell ref="C31:F31"/>
    <mergeCell ref="A40:H40"/>
    <mergeCell ref="C49:F49"/>
    <mergeCell ref="A89:H89"/>
    <mergeCell ref="A93:H93"/>
  </mergeCells>
  <printOptions horizontalCentered="1"/>
  <pageMargins left="0.94" right="0.44" top="0.70866141732283472" bottom="0.6692913385826772" header="0.31496062992125984" footer="0.31496062992125984"/>
  <pageSetup paperSize="9" scale="67" fitToHeight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39"/>
  <sheetViews>
    <sheetView tabSelected="1" zoomScaleNormal="100" workbookViewId="0">
      <selection activeCell="C13" sqref="C13"/>
    </sheetView>
  </sheetViews>
  <sheetFormatPr defaultRowHeight="12.75"/>
  <cols>
    <col min="2" max="2" width="5.7109375" customWidth="1"/>
    <col min="3" max="3" width="48.7109375" customWidth="1"/>
    <col min="4" max="6" width="18.42578125" customWidth="1"/>
    <col min="7" max="7" width="9.28515625" style="172" customWidth="1"/>
    <col min="8" max="8" width="19.7109375" hidden="1" customWidth="1"/>
    <col min="9" max="9" width="18.42578125" hidden="1" customWidth="1"/>
    <col min="10" max="10" width="9.28515625" style="172" hidden="1" customWidth="1"/>
    <col min="11" max="11" width="4.5703125" customWidth="1"/>
    <col min="12" max="12" width="13.140625" hidden="1" customWidth="1"/>
    <col min="13" max="13" width="12.42578125" hidden="1" customWidth="1"/>
    <col min="14" max="14" width="8" hidden="1" customWidth="1"/>
  </cols>
  <sheetData>
    <row r="1" spans="1:14">
      <c r="A1" s="432" t="s">
        <v>427</v>
      </c>
    </row>
    <row r="2" spans="1:14">
      <c r="A2" s="433" t="s">
        <v>428</v>
      </c>
    </row>
    <row r="3" spans="1:14" s="179" customFormat="1" ht="15.75">
      <c r="A3" s="1"/>
      <c r="B3" s="1"/>
      <c r="C3" s="2"/>
      <c r="D3" s="176"/>
      <c r="E3" s="177"/>
      <c r="F3" s="59"/>
      <c r="G3" s="178"/>
      <c r="H3" s="345"/>
      <c r="I3"/>
      <c r="J3" s="172"/>
    </row>
    <row r="4" spans="1:14" s="181" customFormat="1" ht="20.25">
      <c r="A4" s="365" t="s">
        <v>0</v>
      </c>
      <c r="B4" s="366"/>
      <c r="C4" s="366"/>
      <c r="D4" s="180"/>
      <c r="E4" s="180"/>
      <c r="F4" s="367" t="s">
        <v>1</v>
      </c>
      <c r="G4" s="367"/>
      <c r="H4" s="346"/>
      <c r="I4" s="361"/>
      <c r="J4" s="352"/>
    </row>
    <row r="5" spans="1:14" ht="13.5" thickBot="1">
      <c r="A5" s="3"/>
      <c r="B5" s="3"/>
      <c r="C5" s="4"/>
      <c r="D5" s="60"/>
      <c r="E5" s="60"/>
      <c r="F5" s="61"/>
      <c r="G5" s="5"/>
      <c r="H5" s="60"/>
      <c r="I5" s="61"/>
      <c r="J5" s="5"/>
    </row>
    <row r="6" spans="1:14" ht="33" customHeight="1">
      <c r="A6" s="368" t="s">
        <v>144</v>
      </c>
      <c r="B6" s="369"/>
      <c r="C6" s="370"/>
      <c r="D6" s="371" t="s">
        <v>254</v>
      </c>
      <c r="E6" s="371" t="s">
        <v>253</v>
      </c>
      <c r="F6" s="373" t="s">
        <v>255</v>
      </c>
      <c r="G6" s="374"/>
      <c r="H6" s="347" t="s">
        <v>424</v>
      </c>
      <c r="I6" s="363" t="s">
        <v>425</v>
      </c>
      <c r="J6" s="364"/>
      <c r="L6" s="347" t="s">
        <v>426</v>
      </c>
      <c r="M6" s="363" t="s">
        <v>425</v>
      </c>
      <c r="N6" s="364"/>
    </row>
    <row r="7" spans="1:14">
      <c r="A7" s="93"/>
      <c r="B7" s="94"/>
      <c r="C7" s="94"/>
      <c r="D7" s="372"/>
      <c r="E7" s="372"/>
      <c r="F7" s="95" t="s">
        <v>2</v>
      </c>
      <c r="G7" s="174" t="s">
        <v>3</v>
      </c>
      <c r="H7" s="95"/>
      <c r="I7" s="348" t="s">
        <v>2</v>
      </c>
      <c r="J7" s="349" t="s">
        <v>3</v>
      </c>
      <c r="L7" s="95"/>
      <c r="M7" s="348" t="s">
        <v>2</v>
      </c>
      <c r="N7" s="349" t="s">
        <v>3</v>
      </c>
    </row>
    <row r="8" spans="1:14">
      <c r="A8" s="6"/>
      <c r="B8" s="7"/>
      <c r="C8" s="8"/>
      <c r="D8" s="62"/>
      <c r="E8" s="62"/>
      <c r="F8" s="63"/>
      <c r="G8" s="47"/>
      <c r="H8" s="62"/>
      <c r="I8" s="63"/>
      <c r="J8" s="47"/>
      <c r="L8" s="355"/>
      <c r="M8" s="63"/>
      <c r="N8" s="47"/>
    </row>
    <row r="9" spans="1:14">
      <c r="A9" s="9" t="s">
        <v>4</v>
      </c>
      <c r="B9" s="10"/>
      <c r="C9" s="11" t="s">
        <v>5</v>
      </c>
      <c r="D9" s="64"/>
      <c r="E9" s="64"/>
      <c r="F9" s="65"/>
      <c r="G9" s="48"/>
      <c r="H9" s="64"/>
      <c r="I9" s="65"/>
      <c r="J9" s="48"/>
      <c r="L9" s="356"/>
      <c r="M9" s="65"/>
      <c r="N9" s="48"/>
    </row>
    <row r="10" spans="1:14">
      <c r="A10" s="9"/>
      <c r="B10" s="10"/>
      <c r="C10" s="12"/>
      <c r="D10" s="66"/>
      <c r="E10" s="66"/>
      <c r="F10" s="65"/>
      <c r="G10" s="48"/>
      <c r="H10" s="66"/>
      <c r="I10" s="65"/>
      <c r="J10" s="48"/>
      <c r="L10" s="357"/>
      <c r="M10" s="65"/>
      <c r="N10" s="48"/>
    </row>
    <row r="11" spans="1:14">
      <c r="A11" s="9">
        <v>1</v>
      </c>
      <c r="B11" s="11" t="s">
        <v>6</v>
      </c>
      <c r="C11" s="11"/>
      <c r="D11" s="67">
        <v>39257860</v>
      </c>
      <c r="E11" s="67">
        <v>42599178</v>
      </c>
      <c r="F11" s="175">
        <f>+D11-E11</f>
        <v>-3341318</v>
      </c>
      <c r="G11" s="168">
        <f>+F11/E11</f>
        <v>-7.8436208323080792E-2</v>
      </c>
      <c r="H11" s="67">
        <v>27426466</v>
      </c>
      <c r="I11" s="67">
        <f t="shared" ref="I11:I37" si="0">+D11-H11</f>
        <v>11831394</v>
      </c>
      <c r="J11" s="168">
        <f>+I11/H11</f>
        <v>0.43138601962061024</v>
      </c>
      <c r="L11" s="358">
        <v>38976109</v>
      </c>
      <c r="M11" s="67">
        <f t="shared" ref="M11:M37" si="1">+D11-L11</f>
        <v>281751</v>
      </c>
      <c r="N11" s="168">
        <f>+M11/L11</f>
        <v>7.2288129120328557E-3</v>
      </c>
    </row>
    <row r="12" spans="1:14">
      <c r="A12" s="13"/>
      <c r="B12" s="14" t="s">
        <v>7</v>
      </c>
      <c r="C12" s="14"/>
      <c r="D12" s="68">
        <v>17457507</v>
      </c>
      <c r="E12" s="68">
        <v>26203258</v>
      </c>
      <c r="F12" s="69">
        <f t="shared" ref="F12:F37" si="2">+D12-E12</f>
        <v>-8745751</v>
      </c>
      <c r="G12" s="49">
        <f t="shared" ref="G12:G37" si="3">+F12/E12</f>
        <v>-0.33376578591868233</v>
      </c>
      <c r="H12" s="68">
        <v>23323895</v>
      </c>
      <c r="I12" s="69">
        <f t="shared" si="0"/>
        <v>-5866388</v>
      </c>
      <c r="J12" s="49">
        <f>+I12/H12</f>
        <v>-0.25151836775118391</v>
      </c>
      <c r="L12" s="353">
        <v>17296336</v>
      </c>
      <c r="M12" s="69">
        <f t="shared" si="1"/>
        <v>161171</v>
      </c>
      <c r="N12" s="49">
        <f>+M12/L12</f>
        <v>9.318216297370726E-3</v>
      </c>
    </row>
    <row r="13" spans="1:14">
      <c r="A13" s="9"/>
      <c r="B13" s="14" t="s">
        <v>8</v>
      </c>
      <c r="C13" s="14"/>
      <c r="D13" s="68">
        <v>9635423</v>
      </c>
      <c r="E13" s="68">
        <v>580774</v>
      </c>
      <c r="F13" s="69">
        <f t="shared" si="2"/>
        <v>9054649</v>
      </c>
      <c r="G13" s="49">
        <f t="shared" si="3"/>
        <v>15.590658328368693</v>
      </c>
      <c r="H13" s="68">
        <v>205373</v>
      </c>
      <c r="I13" s="69">
        <f t="shared" si="0"/>
        <v>9430050</v>
      </c>
      <c r="J13" s="49">
        <f t="shared" ref="J13:J37" si="4">+I13/H13</f>
        <v>45.916697910630901</v>
      </c>
      <c r="L13" s="353">
        <v>9502373</v>
      </c>
      <c r="M13" s="69">
        <f t="shared" si="1"/>
        <v>133050</v>
      </c>
      <c r="N13" s="49">
        <f t="shared" ref="N13" si="5">+M13/L13</f>
        <v>1.4001765664218822E-2</v>
      </c>
    </row>
    <row r="14" spans="1:14">
      <c r="A14" s="9"/>
      <c r="B14" s="15"/>
      <c r="C14" s="100" t="s">
        <v>9</v>
      </c>
      <c r="D14" s="68">
        <v>9322962</v>
      </c>
      <c r="E14" s="68">
        <v>0</v>
      </c>
      <c r="F14" s="70">
        <f t="shared" si="2"/>
        <v>9322962</v>
      </c>
      <c r="G14" s="50">
        <v>1</v>
      </c>
      <c r="H14" s="68">
        <v>0</v>
      </c>
      <c r="I14" s="69">
        <f t="shared" si="0"/>
        <v>9322962</v>
      </c>
      <c r="J14" s="50">
        <v>0</v>
      </c>
      <c r="L14" s="353">
        <v>9297000</v>
      </c>
      <c r="M14" s="69">
        <f t="shared" si="1"/>
        <v>25962</v>
      </c>
      <c r="N14" s="50">
        <v>0</v>
      </c>
    </row>
    <row r="15" spans="1:14" ht="22.5">
      <c r="A15" s="13"/>
      <c r="B15" s="15"/>
      <c r="C15" s="100" t="s">
        <v>10</v>
      </c>
      <c r="D15" s="68">
        <v>0</v>
      </c>
      <c r="E15" s="68">
        <v>0</v>
      </c>
      <c r="F15" s="70">
        <f t="shared" si="2"/>
        <v>0</v>
      </c>
      <c r="G15" s="50">
        <v>0</v>
      </c>
      <c r="H15" s="68">
        <v>0</v>
      </c>
      <c r="I15" s="69">
        <f t="shared" si="0"/>
        <v>0</v>
      </c>
      <c r="J15" s="50">
        <v>0</v>
      </c>
      <c r="L15" s="353">
        <v>0</v>
      </c>
      <c r="M15" s="69">
        <f t="shared" si="1"/>
        <v>0</v>
      </c>
      <c r="N15" s="50">
        <v>0</v>
      </c>
    </row>
    <row r="16" spans="1:14" ht="22.5">
      <c r="A16" s="9"/>
      <c r="B16" s="15"/>
      <c r="C16" s="100" t="s">
        <v>11</v>
      </c>
      <c r="D16" s="68">
        <v>0</v>
      </c>
      <c r="E16" s="68">
        <v>0</v>
      </c>
      <c r="F16" s="70">
        <f t="shared" si="2"/>
        <v>0</v>
      </c>
      <c r="G16" s="50">
        <v>0</v>
      </c>
      <c r="H16" s="68">
        <v>0</v>
      </c>
      <c r="I16" s="69">
        <f t="shared" si="0"/>
        <v>0</v>
      </c>
      <c r="J16" s="50">
        <v>0</v>
      </c>
      <c r="L16" s="353">
        <v>0</v>
      </c>
      <c r="M16" s="69">
        <f t="shared" si="1"/>
        <v>0</v>
      </c>
      <c r="N16" s="50">
        <v>0</v>
      </c>
    </row>
    <row r="17" spans="1:14">
      <c r="A17" s="13"/>
      <c r="B17" s="15"/>
      <c r="C17" s="100" t="s">
        <v>12</v>
      </c>
      <c r="D17" s="68">
        <v>205373</v>
      </c>
      <c r="E17" s="68">
        <v>221617</v>
      </c>
      <c r="F17" s="70">
        <f t="shared" si="2"/>
        <v>-16244</v>
      </c>
      <c r="G17" s="50">
        <f t="shared" si="3"/>
        <v>-7.3297626084641521E-2</v>
      </c>
      <c r="H17" s="68">
        <v>205373</v>
      </c>
      <c r="I17" s="69">
        <f t="shared" si="0"/>
        <v>0</v>
      </c>
      <c r="J17" s="50">
        <f t="shared" si="4"/>
        <v>0</v>
      </c>
      <c r="L17" s="353">
        <v>205373</v>
      </c>
      <c r="M17" s="69">
        <f t="shared" si="1"/>
        <v>0</v>
      </c>
      <c r="N17" s="50">
        <f t="shared" ref="N17" si="6">+M17/L17</f>
        <v>0</v>
      </c>
    </row>
    <row r="18" spans="1:14">
      <c r="A18" s="13"/>
      <c r="B18" s="15"/>
      <c r="C18" s="100" t="s">
        <v>13</v>
      </c>
      <c r="D18" s="68">
        <v>0</v>
      </c>
      <c r="E18" s="68">
        <v>0</v>
      </c>
      <c r="F18" s="70">
        <f t="shared" si="2"/>
        <v>0</v>
      </c>
      <c r="G18" s="50">
        <v>0</v>
      </c>
      <c r="H18" s="68">
        <v>0</v>
      </c>
      <c r="I18" s="69">
        <f t="shared" si="0"/>
        <v>0</v>
      </c>
      <c r="J18" s="50">
        <v>0</v>
      </c>
      <c r="L18" s="353">
        <v>0</v>
      </c>
      <c r="M18" s="69">
        <f t="shared" si="1"/>
        <v>0</v>
      </c>
      <c r="N18" s="50">
        <v>0</v>
      </c>
    </row>
    <row r="19" spans="1:14">
      <c r="A19" s="9"/>
      <c r="B19" s="15"/>
      <c r="C19" s="100" t="s">
        <v>14</v>
      </c>
      <c r="D19" s="68">
        <v>107088</v>
      </c>
      <c r="E19" s="68">
        <v>359157</v>
      </c>
      <c r="F19" s="70">
        <f t="shared" si="2"/>
        <v>-252069</v>
      </c>
      <c r="G19" s="50">
        <f t="shared" si="3"/>
        <v>-0.70183513059748248</v>
      </c>
      <c r="H19" s="68">
        <v>0</v>
      </c>
      <c r="I19" s="69">
        <f t="shared" si="0"/>
        <v>107088</v>
      </c>
      <c r="J19" s="50">
        <v>1</v>
      </c>
      <c r="L19" s="353">
        <v>0</v>
      </c>
      <c r="M19" s="69">
        <f t="shared" si="1"/>
        <v>107088</v>
      </c>
      <c r="N19" s="50">
        <v>-1</v>
      </c>
    </row>
    <row r="20" spans="1:14">
      <c r="A20" s="13"/>
      <c r="B20" s="15" t="s">
        <v>15</v>
      </c>
      <c r="C20" s="14"/>
      <c r="D20" s="68">
        <v>12164930</v>
      </c>
      <c r="E20" s="68">
        <v>15815146</v>
      </c>
      <c r="F20" s="69">
        <f t="shared" si="2"/>
        <v>-3650216</v>
      </c>
      <c r="G20" s="49">
        <f t="shared" si="3"/>
        <v>-0.23080507761357372</v>
      </c>
      <c r="H20" s="68">
        <v>3897198</v>
      </c>
      <c r="I20" s="69">
        <f t="shared" si="0"/>
        <v>8267732</v>
      </c>
      <c r="J20" s="49">
        <f t="shared" si="4"/>
        <v>2.1214554662093126</v>
      </c>
      <c r="L20" s="353">
        <v>12177400</v>
      </c>
      <c r="M20" s="69">
        <f t="shared" si="1"/>
        <v>-12470</v>
      </c>
      <c r="N20" s="49">
        <f t="shared" ref="N20:N24" si="7">+M20/L20</f>
        <v>-1.0240281176605844E-3</v>
      </c>
    </row>
    <row r="21" spans="1:14">
      <c r="A21" s="13"/>
      <c r="B21" s="15"/>
      <c r="C21" s="14" t="s">
        <v>16</v>
      </c>
      <c r="D21" s="68">
        <v>2727741</v>
      </c>
      <c r="E21" s="68">
        <v>3697198</v>
      </c>
      <c r="F21" s="70">
        <f t="shared" si="2"/>
        <v>-969457</v>
      </c>
      <c r="G21" s="50">
        <f t="shared" si="3"/>
        <v>-0.26221397934327562</v>
      </c>
      <c r="H21" s="68">
        <v>2588039</v>
      </c>
      <c r="I21" s="69">
        <f t="shared" si="0"/>
        <v>139702</v>
      </c>
      <c r="J21" s="50">
        <f t="shared" si="4"/>
        <v>5.3979866609428995E-2</v>
      </c>
      <c r="L21" s="353">
        <v>2727741</v>
      </c>
      <c r="M21" s="69">
        <f t="shared" si="1"/>
        <v>0</v>
      </c>
      <c r="N21" s="50">
        <f t="shared" si="7"/>
        <v>0</v>
      </c>
    </row>
    <row r="22" spans="1:14">
      <c r="A22" s="13"/>
      <c r="B22" s="15"/>
      <c r="C22" s="14" t="s">
        <v>17</v>
      </c>
      <c r="D22" s="68">
        <v>5154720</v>
      </c>
      <c r="E22" s="68">
        <v>6571421</v>
      </c>
      <c r="F22" s="70">
        <f t="shared" si="2"/>
        <v>-1416701</v>
      </c>
      <c r="G22" s="50">
        <f t="shared" si="3"/>
        <v>-0.21558518317423278</v>
      </c>
      <c r="H22" s="68">
        <v>200000</v>
      </c>
      <c r="I22" s="69">
        <f t="shared" si="0"/>
        <v>4954720</v>
      </c>
      <c r="J22" s="50">
        <f t="shared" si="4"/>
        <v>24.773599999999998</v>
      </c>
      <c r="L22" s="353">
        <v>5234690</v>
      </c>
      <c r="M22" s="69">
        <f t="shared" si="1"/>
        <v>-79970</v>
      </c>
      <c r="N22" s="50">
        <f t="shared" si="7"/>
        <v>-1.5276931394218186E-2</v>
      </c>
    </row>
    <row r="23" spans="1:14">
      <c r="A23" s="13"/>
      <c r="B23" s="15"/>
      <c r="C23" s="14" t="s">
        <v>18</v>
      </c>
      <c r="D23" s="68">
        <v>269315</v>
      </c>
      <c r="E23" s="68">
        <v>1375143</v>
      </c>
      <c r="F23" s="70">
        <f t="shared" si="2"/>
        <v>-1105828</v>
      </c>
      <c r="G23" s="50">
        <f t="shared" si="3"/>
        <v>-0.80415491334355771</v>
      </c>
      <c r="H23" s="68">
        <v>0</v>
      </c>
      <c r="I23" s="69">
        <f t="shared" si="0"/>
        <v>269315</v>
      </c>
      <c r="J23" s="50">
        <v>1</v>
      </c>
      <c r="L23" s="353">
        <v>269315</v>
      </c>
      <c r="M23" s="69">
        <f t="shared" si="1"/>
        <v>0</v>
      </c>
      <c r="N23" s="50">
        <f t="shared" si="7"/>
        <v>0</v>
      </c>
    </row>
    <row r="24" spans="1:14">
      <c r="A24" s="13"/>
      <c r="B24" s="15"/>
      <c r="C24" s="14" t="s">
        <v>19</v>
      </c>
      <c r="D24" s="68">
        <v>4013154</v>
      </c>
      <c r="E24" s="68">
        <v>4171384</v>
      </c>
      <c r="F24" s="70">
        <f t="shared" si="2"/>
        <v>-158230</v>
      </c>
      <c r="G24" s="50">
        <f t="shared" si="3"/>
        <v>-3.7932254618610994E-2</v>
      </c>
      <c r="H24" s="68">
        <v>1109159</v>
      </c>
      <c r="I24" s="69">
        <f t="shared" si="0"/>
        <v>2903995</v>
      </c>
      <c r="J24" s="50">
        <f t="shared" si="4"/>
        <v>2.6181954075114571</v>
      </c>
      <c r="L24" s="353">
        <v>3945654</v>
      </c>
      <c r="M24" s="69">
        <f t="shared" si="1"/>
        <v>67500</v>
      </c>
      <c r="N24" s="50">
        <f t="shared" si="7"/>
        <v>1.7107430099040616E-2</v>
      </c>
    </row>
    <row r="25" spans="1:14">
      <c r="A25" s="13"/>
      <c r="B25" s="15" t="s">
        <v>20</v>
      </c>
      <c r="C25" s="14"/>
      <c r="D25" s="68">
        <v>0</v>
      </c>
      <c r="E25" s="68">
        <v>0</v>
      </c>
      <c r="F25" s="70">
        <f t="shared" si="2"/>
        <v>0</v>
      </c>
      <c r="G25" s="50">
        <v>0</v>
      </c>
      <c r="H25" s="68">
        <v>0</v>
      </c>
      <c r="I25" s="69">
        <f t="shared" si="0"/>
        <v>0</v>
      </c>
      <c r="J25" s="50">
        <v>0</v>
      </c>
      <c r="L25" s="353">
        <v>0</v>
      </c>
      <c r="M25" s="69">
        <f t="shared" si="1"/>
        <v>0</v>
      </c>
      <c r="N25" s="50">
        <v>0</v>
      </c>
    </row>
    <row r="26" spans="1:14">
      <c r="A26" s="9">
        <v>2</v>
      </c>
      <c r="B26" s="11" t="s">
        <v>21</v>
      </c>
      <c r="C26" s="11"/>
      <c r="D26" s="71">
        <v>-9566556</v>
      </c>
      <c r="E26" s="71">
        <v>0</v>
      </c>
      <c r="F26" s="72">
        <f t="shared" si="2"/>
        <v>-9566556</v>
      </c>
      <c r="G26" s="168">
        <v>1</v>
      </c>
      <c r="H26" s="71">
        <v>0</v>
      </c>
      <c r="I26" s="69">
        <f t="shared" si="0"/>
        <v>-9566556</v>
      </c>
      <c r="J26" s="168">
        <v>0</v>
      </c>
      <c r="L26" s="359">
        <v>0</v>
      </c>
      <c r="M26" s="69">
        <f t="shared" si="1"/>
        <v>-9566556</v>
      </c>
      <c r="N26" s="168">
        <v>0</v>
      </c>
    </row>
    <row r="27" spans="1:14">
      <c r="A27" s="9">
        <v>3</v>
      </c>
      <c r="B27" s="11" t="s">
        <v>22</v>
      </c>
      <c r="C27" s="11"/>
      <c r="D27" s="71">
        <v>17592281</v>
      </c>
      <c r="E27" s="71">
        <v>7081369</v>
      </c>
      <c r="F27" s="72">
        <f t="shared" si="2"/>
        <v>10510912</v>
      </c>
      <c r="G27" s="168">
        <f t="shared" si="3"/>
        <v>1.4843050828166136</v>
      </c>
      <c r="H27" s="71">
        <v>8613390</v>
      </c>
      <c r="I27" s="67">
        <f t="shared" si="0"/>
        <v>8978891</v>
      </c>
      <c r="J27" s="168">
        <f t="shared" si="4"/>
        <v>1.0424340474540221</v>
      </c>
      <c r="L27" s="359">
        <v>8313739</v>
      </c>
      <c r="M27" s="67">
        <f t="shared" si="1"/>
        <v>9278542</v>
      </c>
      <c r="N27" s="168">
        <f t="shared" ref="N27:N34" si="8">+M27/L27</f>
        <v>1.1160492288728332</v>
      </c>
    </row>
    <row r="28" spans="1:14">
      <c r="A28" s="9">
        <v>4</v>
      </c>
      <c r="B28" s="11" t="s">
        <v>23</v>
      </c>
      <c r="C28" s="11"/>
      <c r="D28" s="67">
        <v>83470326</v>
      </c>
      <c r="E28" s="67">
        <v>79764450</v>
      </c>
      <c r="F28" s="72">
        <f t="shared" si="2"/>
        <v>3705876</v>
      </c>
      <c r="G28" s="168">
        <f t="shared" si="3"/>
        <v>4.6460246387958544E-2</v>
      </c>
      <c r="H28" s="67">
        <v>78597357</v>
      </c>
      <c r="I28" s="67">
        <f t="shared" si="0"/>
        <v>4872969</v>
      </c>
      <c r="J28" s="168">
        <f t="shared" si="4"/>
        <v>6.1999145849140957E-2</v>
      </c>
      <c r="L28" s="358">
        <v>82158108</v>
      </c>
      <c r="M28" s="67">
        <f t="shared" si="1"/>
        <v>1312218</v>
      </c>
      <c r="N28" s="168">
        <f t="shared" si="8"/>
        <v>1.597186244843905E-2</v>
      </c>
    </row>
    <row r="29" spans="1:14">
      <c r="A29" s="9"/>
      <c r="B29" s="14" t="s">
        <v>24</v>
      </c>
      <c r="C29" s="16"/>
      <c r="D29" s="68">
        <v>81073428</v>
      </c>
      <c r="E29" s="68">
        <v>77416299</v>
      </c>
      <c r="F29" s="70">
        <f t="shared" si="2"/>
        <v>3657129</v>
      </c>
      <c r="G29" s="50">
        <f t="shared" si="3"/>
        <v>4.7239780863200395E-2</v>
      </c>
      <c r="H29" s="68">
        <v>76490993</v>
      </c>
      <c r="I29" s="70">
        <f t="shared" si="0"/>
        <v>4582435</v>
      </c>
      <c r="J29" s="50">
        <f t="shared" si="4"/>
        <v>5.9908164612270103E-2</v>
      </c>
      <c r="L29" s="353">
        <v>80121744</v>
      </c>
      <c r="M29" s="70">
        <f t="shared" si="1"/>
        <v>951684</v>
      </c>
      <c r="N29" s="50">
        <f t="shared" si="8"/>
        <v>1.1877974099016118E-2</v>
      </c>
    </row>
    <row r="30" spans="1:14">
      <c r="A30" s="13"/>
      <c r="B30" s="14" t="s">
        <v>25</v>
      </c>
      <c r="C30" s="16"/>
      <c r="D30" s="68">
        <v>1602827</v>
      </c>
      <c r="E30" s="68">
        <v>1569523</v>
      </c>
      <c r="F30" s="70">
        <f t="shared" si="2"/>
        <v>33304</v>
      </c>
      <c r="G30" s="50">
        <f t="shared" si="3"/>
        <v>2.121918570164311E-2</v>
      </c>
      <c r="H30" s="68">
        <v>1400164</v>
      </c>
      <c r="I30" s="70">
        <f t="shared" si="0"/>
        <v>202663</v>
      </c>
      <c r="J30" s="50">
        <f t="shared" si="4"/>
        <v>0.14474233018417842</v>
      </c>
      <c r="L30" s="353">
        <v>1400164</v>
      </c>
      <c r="M30" s="70">
        <f t="shared" si="1"/>
        <v>202663</v>
      </c>
      <c r="N30" s="50">
        <f t="shared" si="8"/>
        <v>0.14474233018417842</v>
      </c>
    </row>
    <row r="31" spans="1:14">
      <c r="A31" s="9"/>
      <c r="B31" s="14" t="s">
        <v>26</v>
      </c>
      <c r="C31" s="16"/>
      <c r="D31" s="68">
        <v>794071</v>
      </c>
      <c r="E31" s="68">
        <v>778628</v>
      </c>
      <c r="F31" s="70">
        <f t="shared" si="2"/>
        <v>15443</v>
      </c>
      <c r="G31" s="50">
        <f t="shared" si="3"/>
        <v>1.9833604750920851E-2</v>
      </c>
      <c r="H31" s="68">
        <v>706200</v>
      </c>
      <c r="I31" s="70">
        <f t="shared" si="0"/>
        <v>87871</v>
      </c>
      <c r="J31" s="50">
        <f t="shared" si="4"/>
        <v>0.12442792410082129</v>
      </c>
      <c r="L31" s="353">
        <v>636200</v>
      </c>
      <c r="M31" s="70">
        <f t="shared" si="1"/>
        <v>157871</v>
      </c>
      <c r="N31" s="50">
        <f t="shared" si="8"/>
        <v>0.2481468091795033</v>
      </c>
    </row>
    <row r="32" spans="1:14">
      <c r="A32" s="9">
        <v>5</v>
      </c>
      <c r="B32" s="11" t="s">
        <v>27</v>
      </c>
      <c r="C32" s="11"/>
      <c r="D32" s="71">
        <v>804335</v>
      </c>
      <c r="E32" s="71">
        <v>1884994</v>
      </c>
      <c r="F32" s="72">
        <f t="shared" si="2"/>
        <v>-1080659</v>
      </c>
      <c r="G32" s="168">
        <f t="shared" si="3"/>
        <v>-0.57329572401821971</v>
      </c>
      <c r="H32" s="71">
        <v>712589</v>
      </c>
      <c r="I32" s="67">
        <f t="shared" si="0"/>
        <v>91746</v>
      </c>
      <c r="J32" s="168">
        <f t="shared" si="4"/>
        <v>0.12875023330419078</v>
      </c>
      <c r="L32" s="359">
        <v>730331</v>
      </c>
      <c r="M32" s="67">
        <f t="shared" si="1"/>
        <v>74004</v>
      </c>
      <c r="N32" s="168">
        <f t="shared" si="8"/>
        <v>0.10132939721852147</v>
      </c>
    </row>
    <row r="33" spans="1:14">
      <c r="A33" s="9">
        <v>6</v>
      </c>
      <c r="B33" s="11" t="s">
        <v>28</v>
      </c>
      <c r="C33" s="11"/>
      <c r="D33" s="71">
        <v>867455</v>
      </c>
      <c r="E33" s="71">
        <v>793743</v>
      </c>
      <c r="F33" s="72">
        <f t="shared" si="2"/>
        <v>73712</v>
      </c>
      <c r="G33" s="168">
        <f t="shared" si="3"/>
        <v>9.2866330789688853E-2</v>
      </c>
      <c r="H33" s="71">
        <v>795000</v>
      </c>
      <c r="I33" s="67">
        <f t="shared" si="0"/>
        <v>72455</v>
      </c>
      <c r="J33" s="168">
        <f t="shared" si="4"/>
        <v>9.113836477987422E-2</v>
      </c>
      <c r="L33" s="359">
        <v>840000</v>
      </c>
      <c r="M33" s="67">
        <f t="shared" si="1"/>
        <v>27455</v>
      </c>
      <c r="N33" s="168">
        <f t="shared" si="8"/>
        <v>3.2684523809523809E-2</v>
      </c>
    </row>
    <row r="34" spans="1:14">
      <c r="A34" s="9">
        <v>7</v>
      </c>
      <c r="B34" s="11" t="s">
        <v>29</v>
      </c>
      <c r="C34" s="11"/>
      <c r="D34" s="71">
        <v>4581828</v>
      </c>
      <c r="E34" s="71">
        <v>4764379</v>
      </c>
      <c r="F34" s="72">
        <f t="shared" si="2"/>
        <v>-182551</v>
      </c>
      <c r="G34" s="168">
        <f t="shared" si="3"/>
        <v>-3.831580149270241E-2</v>
      </c>
      <c r="H34" s="71">
        <v>4973974</v>
      </c>
      <c r="I34" s="67">
        <f t="shared" si="0"/>
        <v>-392146</v>
      </c>
      <c r="J34" s="168">
        <f t="shared" si="4"/>
        <v>-7.8839575759744623E-2</v>
      </c>
      <c r="L34" s="359">
        <v>4735698</v>
      </c>
      <c r="M34" s="67">
        <f t="shared" si="1"/>
        <v>-153870</v>
      </c>
      <c r="N34" s="168">
        <f t="shared" si="8"/>
        <v>-3.2491514450456935E-2</v>
      </c>
    </row>
    <row r="35" spans="1:14">
      <c r="A35" s="9">
        <v>8</v>
      </c>
      <c r="B35" s="11" t="s">
        <v>30</v>
      </c>
      <c r="C35" s="11"/>
      <c r="D35" s="71">
        <v>0</v>
      </c>
      <c r="E35" s="71">
        <v>0</v>
      </c>
      <c r="F35" s="72">
        <f t="shared" si="2"/>
        <v>0</v>
      </c>
      <c r="G35" s="51">
        <v>0</v>
      </c>
      <c r="H35" s="71">
        <v>0</v>
      </c>
      <c r="I35" s="67">
        <f t="shared" si="0"/>
        <v>0</v>
      </c>
      <c r="J35" s="51">
        <v>0</v>
      </c>
      <c r="L35" s="359">
        <v>0</v>
      </c>
      <c r="M35" s="67">
        <f t="shared" si="1"/>
        <v>0</v>
      </c>
      <c r="N35" s="51">
        <v>0</v>
      </c>
    </row>
    <row r="36" spans="1:14">
      <c r="A36" s="9">
        <v>9</v>
      </c>
      <c r="B36" s="11" t="s">
        <v>31</v>
      </c>
      <c r="C36" s="11"/>
      <c r="D36" s="71">
        <v>197797</v>
      </c>
      <c r="E36" s="71">
        <v>178693</v>
      </c>
      <c r="F36" s="72">
        <f t="shared" si="2"/>
        <v>19104</v>
      </c>
      <c r="G36" s="51">
        <f t="shared" si="3"/>
        <v>0.10690961593347249</v>
      </c>
      <c r="H36" s="71">
        <v>253900</v>
      </c>
      <c r="I36" s="67">
        <f t="shared" si="0"/>
        <v>-56103</v>
      </c>
      <c r="J36" s="51">
        <f t="shared" si="4"/>
        <v>-0.22096494682946041</v>
      </c>
      <c r="L36" s="359">
        <v>203038</v>
      </c>
      <c r="M36" s="67">
        <f t="shared" si="1"/>
        <v>-5241</v>
      </c>
      <c r="N36" s="51">
        <f t="shared" ref="N36:N37" si="9">+M36/L36</f>
        <v>-2.5812902018341393E-2</v>
      </c>
    </row>
    <row r="37" spans="1:14">
      <c r="A37" s="96" t="s">
        <v>32</v>
      </c>
      <c r="B37" s="97"/>
      <c r="C37" s="97"/>
      <c r="D37" s="73">
        <f t="shared" ref="D37:E37" si="10">D11+D26+D27+D28+SUM(D32:D36)</f>
        <v>137205326</v>
      </c>
      <c r="E37" s="73">
        <f t="shared" si="10"/>
        <v>137066806</v>
      </c>
      <c r="F37" s="74">
        <f t="shared" si="2"/>
        <v>138520</v>
      </c>
      <c r="G37" s="43">
        <f t="shared" si="3"/>
        <v>1.0106020855260901E-3</v>
      </c>
      <c r="H37" s="73">
        <v>121372676</v>
      </c>
      <c r="I37" s="74">
        <f t="shared" si="0"/>
        <v>15832650</v>
      </c>
      <c r="J37" s="43">
        <f t="shared" si="4"/>
        <v>0.13044657596574702</v>
      </c>
      <c r="L37" s="84">
        <v>135957023</v>
      </c>
      <c r="M37" s="74">
        <f t="shared" si="1"/>
        <v>1248303</v>
      </c>
      <c r="N37" s="43">
        <f t="shared" si="9"/>
        <v>9.1815999825180048E-3</v>
      </c>
    </row>
    <row r="38" spans="1:14">
      <c r="A38" s="13"/>
      <c r="B38" s="17"/>
      <c r="C38" s="12"/>
      <c r="D38" s="75"/>
      <c r="E38" s="75"/>
      <c r="F38" s="70"/>
      <c r="G38" s="50"/>
      <c r="H38" s="75"/>
      <c r="I38" s="70"/>
      <c r="J38" s="50"/>
      <c r="L38" s="241"/>
      <c r="M38" s="70"/>
      <c r="N38" s="50"/>
    </row>
    <row r="39" spans="1:14">
      <c r="A39" s="9" t="s">
        <v>33</v>
      </c>
      <c r="B39" s="10"/>
      <c r="C39" s="18" t="s">
        <v>34</v>
      </c>
      <c r="D39" s="76"/>
      <c r="E39" s="76"/>
      <c r="F39" s="72"/>
      <c r="G39" s="51"/>
      <c r="H39" s="76"/>
      <c r="I39" s="72"/>
      <c r="J39" s="51"/>
      <c r="L39" s="81"/>
      <c r="M39" s="72"/>
      <c r="N39" s="51"/>
    </row>
    <row r="40" spans="1:14">
      <c r="A40" s="9">
        <v>1</v>
      </c>
      <c r="B40" s="11" t="s">
        <v>35</v>
      </c>
      <c r="C40" s="19"/>
      <c r="D40" s="76">
        <v>51856243</v>
      </c>
      <c r="E40" s="76">
        <v>51560982</v>
      </c>
      <c r="F40" s="72">
        <f t="shared" ref="F40:F87" si="11">+D40-E40</f>
        <v>295261</v>
      </c>
      <c r="G40" s="51">
        <f t="shared" ref="G40:G87" si="12">+F40/E40</f>
        <v>5.7264425258619009E-3</v>
      </c>
      <c r="H40" s="76">
        <v>48362505</v>
      </c>
      <c r="I40" s="72">
        <f t="shared" ref="I40:I87" si="13">+D40-H40</f>
        <v>3493738</v>
      </c>
      <c r="J40" s="51">
        <f t="shared" ref="J40:J87" si="14">+I40/H40</f>
        <v>7.2240633523842496E-2</v>
      </c>
      <c r="L40" s="81">
        <v>52229272</v>
      </c>
      <c r="M40" s="72">
        <f t="shared" ref="M40:M87" si="15">+D40-L40</f>
        <v>-373029</v>
      </c>
      <c r="N40" s="51">
        <f t="shared" ref="N40:N43" si="16">+M40/L40</f>
        <v>-7.1421443515429428E-3</v>
      </c>
    </row>
    <row r="41" spans="1:14">
      <c r="A41" s="9"/>
      <c r="B41" s="14" t="s">
        <v>36</v>
      </c>
      <c r="C41" s="16"/>
      <c r="D41" s="68">
        <v>50596228</v>
      </c>
      <c r="E41" s="68">
        <v>50298583</v>
      </c>
      <c r="F41" s="70">
        <f t="shared" si="11"/>
        <v>297645</v>
      </c>
      <c r="G41" s="50">
        <f t="shared" si="12"/>
        <v>5.9175623297379968E-3</v>
      </c>
      <c r="H41" s="68">
        <v>47108530</v>
      </c>
      <c r="I41" s="70">
        <f t="shared" si="13"/>
        <v>3487698</v>
      </c>
      <c r="J41" s="50">
        <f t="shared" si="14"/>
        <v>7.4035381702634323E-2</v>
      </c>
      <c r="L41" s="353">
        <v>50888311</v>
      </c>
      <c r="M41" s="70">
        <f t="shared" si="15"/>
        <v>-292083</v>
      </c>
      <c r="N41" s="50">
        <f t="shared" si="16"/>
        <v>-5.739687450031501E-3</v>
      </c>
    </row>
    <row r="42" spans="1:14">
      <c r="A42" s="13"/>
      <c r="B42" s="14" t="s">
        <v>37</v>
      </c>
      <c r="C42" s="16"/>
      <c r="D42" s="68">
        <v>1260015</v>
      </c>
      <c r="E42" s="68">
        <v>1262399</v>
      </c>
      <c r="F42" s="70">
        <f t="shared" si="11"/>
        <v>-2384</v>
      </c>
      <c r="G42" s="50">
        <f t="shared" si="12"/>
        <v>-1.8884679091158976E-3</v>
      </c>
      <c r="H42" s="68">
        <v>1253975</v>
      </c>
      <c r="I42" s="70">
        <f t="shared" si="13"/>
        <v>6040</v>
      </c>
      <c r="J42" s="50">
        <f t="shared" si="14"/>
        <v>4.8166829482246456E-3</v>
      </c>
      <c r="L42" s="353">
        <v>1340961</v>
      </c>
      <c r="M42" s="70">
        <f t="shared" si="15"/>
        <v>-80946</v>
      </c>
      <c r="N42" s="50">
        <f t="shared" si="16"/>
        <v>-6.0364171664947751E-2</v>
      </c>
    </row>
    <row r="43" spans="1:14">
      <c r="A43" s="9">
        <v>2</v>
      </c>
      <c r="B43" s="11" t="s">
        <v>38</v>
      </c>
      <c r="C43" s="19"/>
      <c r="D43" s="76">
        <v>6099410</v>
      </c>
      <c r="E43" s="76">
        <v>4992208</v>
      </c>
      <c r="F43" s="72">
        <f t="shared" si="11"/>
        <v>1107202</v>
      </c>
      <c r="G43" s="51">
        <f t="shared" si="12"/>
        <v>0.2217860313512578</v>
      </c>
      <c r="H43" s="76">
        <v>4641852</v>
      </c>
      <c r="I43" s="72">
        <f t="shared" si="13"/>
        <v>1457558</v>
      </c>
      <c r="J43" s="51">
        <f t="shared" si="14"/>
        <v>0.31400354858362567</v>
      </c>
      <c r="L43" s="81">
        <v>6037310</v>
      </c>
      <c r="M43" s="72">
        <f t="shared" si="15"/>
        <v>62100</v>
      </c>
      <c r="N43" s="51">
        <f t="shared" si="16"/>
        <v>1.0286037987116779E-2</v>
      </c>
    </row>
    <row r="44" spans="1:14">
      <c r="A44" s="13"/>
      <c r="B44" s="15" t="s">
        <v>39</v>
      </c>
      <c r="C44" s="14"/>
      <c r="D44" s="68">
        <v>0</v>
      </c>
      <c r="E44" s="68">
        <v>0</v>
      </c>
      <c r="F44" s="70">
        <f t="shared" si="11"/>
        <v>0</v>
      </c>
      <c r="G44" s="50">
        <v>0</v>
      </c>
      <c r="H44" s="68">
        <v>0</v>
      </c>
      <c r="I44" s="70">
        <f t="shared" si="13"/>
        <v>0</v>
      </c>
      <c r="J44" s="50">
        <v>0</v>
      </c>
      <c r="L44" s="353">
        <v>0</v>
      </c>
      <c r="M44" s="70">
        <f t="shared" si="15"/>
        <v>0</v>
      </c>
      <c r="N44" s="50">
        <v>0</v>
      </c>
    </row>
    <row r="45" spans="1:14">
      <c r="A45" s="13"/>
      <c r="B45" s="15" t="s">
        <v>40</v>
      </c>
      <c r="C45" s="14"/>
      <c r="D45" s="68">
        <v>0</v>
      </c>
      <c r="E45" s="68">
        <v>0</v>
      </c>
      <c r="F45" s="70">
        <f t="shared" si="11"/>
        <v>0</v>
      </c>
      <c r="G45" s="50">
        <v>0</v>
      </c>
      <c r="H45" s="68">
        <v>0</v>
      </c>
      <c r="I45" s="70">
        <f t="shared" si="13"/>
        <v>0</v>
      </c>
      <c r="J45" s="50">
        <v>0</v>
      </c>
      <c r="L45" s="353">
        <v>8735</v>
      </c>
      <c r="M45" s="70">
        <f t="shared" si="15"/>
        <v>-8735</v>
      </c>
      <c r="N45" s="50">
        <v>0</v>
      </c>
    </row>
    <row r="46" spans="1:14">
      <c r="A46" s="13"/>
      <c r="B46" s="15" t="s">
        <v>41</v>
      </c>
      <c r="C46" s="14"/>
      <c r="D46" s="68">
        <v>757990</v>
      </c>
      <c r="E46" s="68">
        <v>686684</v>
      </c>
      <c r="F46" s="70">
        <f t="shared" si="11"/>
        <v>71306</v>
      </c>
      <c r="G46" s="50">
        <f t="shared" si="12"/>
        <v>0.10384106808954337</v>
      </c>
      <c r="H46" s="68">
        <v>686684</v>
      </c>
      <c r="I46" s="70">
        <f t="shared" si="13"/>
        <v>71306</v>
      </c>
      <c r="J46" s="50">
        <f t="shared" si="14"/>
        <v>0.10384106808954337</v>
      </c>
      <c r="L46" s="353">
        <v>686684</v>
      </c>
      <c r="M46" s="70">
        <f t="shared" si="15"/>
        <v>71306</v>
      </c>
      <c r="N46" s="50">
        <f t="shared" ref="N46" si="17">+M46/L46</f>
        <v>0.10384106808954337</v>
      </c>
    </row>
    <row r="47" spans="1:14">
      <c r="A47" s="13"/>
      <c r="B47" s="15" t="s">
        <v>42</v>
      </c>
      <c r="C47" s="14"/>
      <c r="D47" s="68">
        <v>0</v>
      </c>
      <c r="E47" s="68">
        <v>0</v>
      </c>
      <c r="F47" s="70">
        <f t="shared" si="11"/>
        <v>0</v>
      </c>
      <c r="G47" s="50">
        <v>0</v>
      </c>
      <c r="H47" s="68">
        <v>0</v>
      </c>
      <c r="I47" s="70">
        <f t="shared" si="13"/>
        <v>0</v>
      </c>
      <c r="J47" s="50">
        <v>0</v>
      </c>
      <c r="L47" s="353">
        <v>0</v>
      </c>
      <c r="M47" s="70">
        <f t="shared" si="15"/>
        <v>0</v>
      </c>
      <c r="N47" s="50">
        <v>0</v>
      </c>
    </row>
    <row r="48" spans="1:14">
      <c r="A48" s="13"/>
      <c r="B48" s="15" t="s">
        <v>43</v>
      </c>
      <c r="C48" s="14"/>
      <c r="D48" s="68">
        <v>0</v>
      </c>
      <c r="E48" s="68">
        <v>0</v>
      </c>
      <c r="F48" s="70">
        <f t="shared" si="11"/>
        <v>0</v>
      </c>
      <c r="G48" s="50">
        <v>0</v>
      </c>
      <c r="H48" s="68">
        <v>0</v>
      </c>
      <c r="I48" s="70">
        <f t="shared" si="13"/>
        <v>0</v>
      </c>
      <c r="J48" s="50">
        <v>0</v>
      </c>
      <c r="L48" s="353">
        <v>0</v>
      </c>
      <c r="M48" s="70">
        <f t="shared" si="15"/>
        <v>0</v>
      </c>
      <c r="N48" s="50">
        <v>0</v>
      </c>
    </row>
    <row r="49" spans="1:14">
      <c r="A49" s="13"/>
      <c r="B49" s="15" t="s">
        <v>44</v>
      </c>
      <c r="C49" s="14"/>
      <c r="D49" s="68">
        <v>0</v>
      </c>
      <c r="E49" s="68">
        <v>0</v>
      </c>
      <c r="F49" s="70">
        <f t="shared" si="11"/>
        <v>0</v>
      </c>
      <c r="G49" s="50">
        <v>0</v>
      </c>
      <c r="H49" s="68">
        <v>0</v>
      </c>
      <c r="I49" s="70">
        <f t="shared" si="13"/>
        <v>0</v>
      </c>
      <c r="J49" s="50">
        <v>0</v>
      </c>
      <c r="L49" s="353">
        <v>0</v>
      </c>
      <c r="M49" s="70">
        <f t="shared" si="15"/>
        <v>0</v>
      </c>
      <c r="N49" s="50">
        <v>0</v>
      </c>
    </row>
    <row r="50" spans="1:14">
      <c r="A50" s="13"/>
      <c r="B50" s="15" t="s">
        <v>45</v>
      </c>
      <c r="C50" s="14"/>
      <c r="D50" s="68">
        <v>0</v>
      </c>
      <c r="E50" s="68">
        <v>0</v>
      </c>
      <c r="F50" s="70">
        <f t="shared" si="11"/>
        <v>0</v>
      </c>
      <c r="G50" s="50">
        <v>0</v>
      </c>
      <c r="H50" s="68">
        <v>0</v>
      </c>
      <c r="I50" s="70">
        <f t="shared" si="13"/>
        <v>0</v>
      </c>
      <c r="J50" s="50">
        <v>0</v>
      </c>
      <c r="L50" s="353">
        <v>0</v>
      </c>
      <c r="M50" s="70">
        <f t="shared" si="15"/>
        <v>0</v>
      </c>
      <c r="N50" s="50">
        <v>0</v>
      </c>
    </row>
    <row r="51" spans="1:14">
      <c r="A51" s="13"/>
      <c r="B51" s="15" t="s">
        <v>46</v>
      </c>
      <c r="C51" s="14"/>
      <c r="D51" s="68">
        <v>0</v>
      </c>
      <c r="E51" s="68">
        <v>0</v>
      </c>
      <c r="F51" s="70">
        <f t="shared" si="11"/>
        <v>0</v>
      </c>
      <c r="G51" s="50">
        <v>0</v>
      </c>
      <c r="H51" s="68">
        <v>0</v>
      </c>
      <c r="I51" s="70">
        <f t="shared" si="13"/>
        <v>0</v>
      </c>
      <c r="J51" s="50">
        <v>0</v>
      </c>
      <c r="L51" s="353">
        <v>0</v>
      </c>
      <c r="M51" s="70">
        <f t="shared" si="15"/>
        <v>0</v>
      </c>
      <c r="N51" s="50">
        <v>0</v>
      </c>
    </row>
    <row r="52" spans="1:14">
      <c r="A52" s="13"/>
      <c r="B52" s="15" t="s">
        <v>47</v>
      </c>
      <c r="C52" s="14"/>
      <c r="D52" s="68">
        <v>0</v>
      </c>
      <c r="E52" s="68">
        <v>0</v>
      </c>
      <c r="F52" s="70">
        <f t="shared" si="11"/>
        <v>0</v>
      </c>
      <c r="G52" s="50">
        <v>0</v>
      </c>
      <c r="H52" s="68">
        <v>0</v>
      </c>
      <c r="I52" s="70">
        <f t="shared" si="13"/>
        <v>0</v>
      </c>
      <c r="J52" s="50">
        <v>0</v>
      </c>
      <c r="L52" s="353">
        <v>0</v>
      </c>
      <c r="M52" s="70">
        <f t="shared" si="15"/>
        <v>0</v>
      </c>
      <c r="N52" s="50">
        <v>0</v>
      </c>
    </row>
    <row r="53" spans="1:14">
      <c r="A53" s="13"/>
      <c r="B53" s="15" t="s">
        <v>48</v>
      </c>
      <c r="C53" s="14"/>
      <c r="D53" s="68">
        <v>0</v>
      </c>
      <c r="E53" s="68">
        <v>0</v>
      </c>
      <c r="F53" s="70">
        <f t="shared" si="11"/>
        <v>0</v>
      </c>
      <c r="G53" s="50">
        <v>0</v>
      </c>
      <c r="H53" s="68">
        <v>0</v>
      </c>
      <c r="I53" s="70">
        <f t="shared" si="13"/>
        <v>0</v>
      </c>
      <c r="J53" s="50">
        <v>0</v>
      </c>
      <c r="L53" s="353">
        <v>0</v>
      </c>
      <c r="M53" s="70">
        <f t="shared" si="15"/>
        <v>0</v>
      </c>
      <c r="N53" s="50">
        <v>0</v>
      </c>
    </row>
    <row r="54" spans="1:14">
      <c r="A54" s="13"/>
      <c r="B54" s="15" t="s">
        <v>49</v>
      </c>
      <c r="C54" s="14"/>
      <c r="D54" s="68">
        <v>51721</v>
      </c>
      <c r="E54" s="68">
        <v>51324</v>
      </c>
      <c r="F54" s="70">
        <f t="shared" si="11"/>
        <v>397</v>
      </c>
      <c r="G54" s="50">
        <f t="shared" si="12"/>
        <v>7.7351726287896499E-3</v>
      </c>
      <c r="H54" s="68">
        <v>51324</v>
      </c>
      <c r="I54" s="70">
        <f t="shared" si="13"/>
        <v>397</v>
      </c>
      <c r="J54" s="50">
        <f t="shared" si="14"/>
        <v>7.7351726287896499E-3</v>
      </c>
      <c r="L54" s="353">
        <v>60000</v>
      </c>
      <c r="M54" s="70">
        <f t="shared" si="15"/>
        <v>-8279</v>
      </c>
      <c r="N54" s="50">
        <f t="shared" ref="N54" si="18">+M54/L54</f>
        <v>-0.13798333333333335</v>
      </c>
    </row>
    <row r="55" spans="1:14">
      <c r="A55" s="13"/>
      <c r="B55" s="15" t="s">
        <v>50</v>
      </c>
      <c r="C55" s="14"/>
      <c r="D55" s="68">
        <v>0</v>
      </c>
      <c r="E55" s="68">
        <v>0</v>
      </c>
      <c r="F55" s="70">
        <f t="shared" si="11"/>
        <v>0</v>
      </c>
      <c r="G55" s="50">
        <v>0</v>
      </c>
      <c r="H55" s="68">
        <v>0</v>
      </c>
      <c r="I55" s="70">
        <f t="shared" si="13"/>
        <v>0</v>
      </c>
      <c r="J55" s="50">
        <v>0</v>
      </c>
      <c r="L55" s="353">
        <v>5000</v>
      </c>
      <c r="M55" s="70">
        <f t="shared" si="15"/>
        <v>-5000</v>
      </c>
      <c r="N55" s="50">
        <v>0</v>
      </c>
    </row>
    <row r="56" spans="1:14">
      <c r="A56" s="13"/>
      <c r="B56" s="15" t="s">
        <v>51</v>
      </c>
      <c r="C56" s="14"/>
      <c r="D56" s="68">
        <v>1297443</v>
      </c>
      <c r="E56" s="68">
        <v>1277135</v>
      </c>
      <c r="F56" s="70">
        <f t="shared" si="11"/>
        <v>20308</v>
      </c>
      <c r="G56" s="50">
        <f t="shared" si="12"/>
        <v>1.5901216394508019E-2</v>
      </c>
      <c r="H56" s="68">
        <v>1107400</v>
      </c>
      <c r="I56" s="70">
        <f t="shared" si="13"/>
        <v>190043</v>
      </c>
      <c r="J56" s="50">
        <f t="shared" si="14"/>
        <v>0.17161188369152972</v>
      </c>
      <c r="L56" s="353">
        <v>1107400</v>
      </c>
      <c r="M56" s="70">
        <f t="shared" si="15"/>
        <v>190043</v>
      </c>
      <c r="N56" s="50">
        <f t="shared" ref="N56:N59" si="19">+M56/L56</f>
        <v>0.17161188369152972</v>
      </c>
    </row>
    <row r="57" spans="1:14">
      <c r="A57" s="13"/>
      <c r="B57" s="15" t="s">
        <v>52</v>
      </c>
      <c r="C57" s="14"/>
      <c r="D57" s="68">
        <v>713686</v>
      </c>
      <c r="E57" s="68">
        <v>433928</v>
      </c>
      <c r="F57" s="70">
        <f t="shared" si="11"/>
        <v>279758</v>
      </c>
      <c r="G57" s="50">
        <f t="shared" si="12"/>
        <v>0.64471064324035321</v>
      </c>
      <c r="H57" s="68">
        <v>552741</v>
      </c>
      <c r="I57" s="70">
        <f t="shared" si="13"/>
        <v>160945</v>
      </c>
      <c r="J57" s="50">
        <f t="shared" si="14"/>
        <v>0.29117615664479385</v>
      </c>
      <c r="L57" s="353">
        <v>723948</v>
      </c>
      <c r="M57" s="70">
        <f t="shared" si="15"/>
        <v>-10262</v>
      </c>
      <c r="N57" s="50">
        <f t="shared" si="19"/>
        <v>-1.417505124677463E-2</v>
      </c>
    </row>
    <row r="58" spans="1:14">
      <c r="A58" s="13"/>
      <c r="B58" s="15" t="s">
        <v>53</v>
      </c>
      <c r="C58" s="100"/>
      <c r="D58" s="68">
        <v>2646975</v>
      </c>
      <c r="E58" s="68">
        <v>2495508</v>
      </c>
      <c r="F58" s="70">
        <f t="shared" si="11"/>
        <v>151467</v>
      </c>
      <c r="G58" s="50">
        <f t="shared" si="12"/>
        <v>6.0695858318226187E-2</v>
      </c>
      <c r="H58" s="68">
        <v>2200583</v>
      </c>
      <c r="I58" s="70">
        <f t="shared" si="13"/>
        <v>446392</v>
      </c>
      <c r="J58" s="50">
        <f t="shared" si="14"/>
        <v>0.20285169884526055</v>
      </c>
      <c r="L58" s="353">
        <v>2690543</v>
      </c>
      <c r="M58" s="70">
        <f t="shared" si="15"/>
        <v>-43568</v>
      </c>
      <c r="N58" s="50">
        <f t="shared" si="19"/>
        <v>-1.6193013826577014E-2</v>
      </c>
    </row>
    <row r="59" spans="1:14">
      <c r="A59" s="13"/>
      <c r="B59" s="15" t="s">
        <v>54</v>
      </c>
      <c r="C59" s="14"/>
      <c r="D59" s="68">
        <v>631595</v>
      </c>
      <c r="E59" s="68">
        <v>47629</v>
      </c>
      <c r="F59" s="70">
        <f t="shared" si="11"/>
        <v>583966</v>
      </c>
      <c r="G59" s="50">
        <f t="shared" si="12"/>
        <v>12.260723508786663</v>
      </c>
      <c r="H59" s="68">
        <v>43120</v>
      </c>
      <c r="I59" s="70">
        <f t="shared" si="13"/>
        <v>588475</v>
      </c>
      <c r="J59" s="50">
        <f t="shared" si="14"/>
        <v>13.647379406307978</v>
      </c>
      <c r="L59" s="353">
        <v>755000</v>
      </c>
      <c r="M59" s="70">
        <f t="shared" si="15"/>
        <v>-123405</v>
      </c>
      <c r="N59" s="50">
        <f t="shared" si="19"/>
        <v>-0.16345033112582782</v>
      </c>
    </row>
    <row r="60" spans="1:14">
      <c r="A60" s="13"/>
      <c r="B60" s="15" t="s">
        <v>55</v>
      </c>
      <c r="C60" s="14"/>
      <c r="D60" s="68">
        <v>0</v>
      </c>
      <c r="E60" s="68">
        <v>0</v>
      </c>
      <c r="F60" s="70">
        <f t="shared" si="11"/>
        <v>0</v>
      </c>
      <c r="G60" s="50">
        <v>0</v>
      </c>
      <c r="H60" s="68">
        <v>0</v>
      </c>
      <c r="I60" s="70">
        <f t="shared" si="13"/>
        <v>0</v>
      </c>
      <c r="J60" s="50">
        <v>0</v>
      </c>
      <c r="L60" s="353">
        <v>0</v>
      </c>
      <c r="M60" s="70">
        <f t="shared" si="15"/>
        <v>0</v>
      </c>
      <c r="N60" s="50">
        <v>0</v>
      </c>
    </row>
    <row r="61" spans="1:14">
      <c r="A61" s="9">
        <v>3</v>
      </c>
      <c r="B61" s="11" t="s">
        <v>56</v>
      </c>
      <c r="C61" s="19"/>
      <c r="D61" s="76">
        <v>11339268</v>
      </c>
      <c r="E61" s="76">
        <v>12558721</v>
      </c>
      <c r="F61" s="72">
        <f t="shared" si="11"/>
        <v>-1219453</v>
      </c>
      <c r="G61" s="51">
        <f t="shared" si="12"/>
        <v>-9.7100094826535283E-2</v>
      </c>
      <c r="H61" s="76">
        <v>11501792</v>
      </c>
      <c r="I61" s="72">
        <f t="shared" si="13"/>
        <v>-162524</v>
      </c>
      <c r="J61" s="51">
        <f t="shared" si="14"/>
        <v>-1.4130319866678166E-2</v>
      </c>
      <c r="L61" s="81">
        <v>11509113</v>
      </c>
      <c r="M61" s="72">
        <f t="shared" si="15"/>
        <v>-169845</v>
      </c>
      <c r="N61" s="51">
        <f t="shared" ref="N61:N78" si="20">+M61/L61</f>
        <v>-1.475743612909179E-2</v>
      </c>
    </row>
    <row r="62" spans="1:14">
      <c r="A62" s="13"/>
      <c r="B62" s="15" t="s">
        <v>57</v>
      </c>
      <c r="C62" s="14"/>
      <c r="D62" s="68">
        <v>10909959</v>
      </c>
      <c r="E62" s="68">
        <v>12048410</v>
      </c>
      <c r="F62" s="70">
        <f t="shared" si="11"/>
        <v>-1138451</v>
      </c>
      <c r="G62" s="50">
        <f t="shared" si="12"/>
        <v>-9.448972935017981E-2</v>
      </c>
      <c r="H62" s="68">
        <v>11097953</v>
      </c>
      <c r="I62" s="70">
        <f t="shared" si="13"/>
        <v>-187994</v>
      </c>
      <c r="J62" s="50">
        <f t="shared" si="14"/>
        <v>-1.6939520288110788E-2</v>
      </c>
      <c r="L62" s="353">
        <v>11045345</v>
      </c>
      <c r="M62" s="70">
        <f t="shared" si="15"/>
        <v>-135386</v>
      </c>
      <c r="N62" s="50">
        <f t="shared" si="20"/>
        <v>-1.2257290288352242E-2</v>
      </c>
    </row>
    <row r="63" spans="1:14">
      <c r="A63" s="13"/>
      <c r="B63" s="15" t="s">
        <v>58</v>
      </c>
      <c r="C63" s="100"/>
      <c r="D63" s="68">
        <v>340933</v>
      </c>
      <c r="E63" s="68">
        <v>452490</v>
      </c>
      <c r="F63" s="70">
        <f t="shared" si="11"/>
        <v>-111557</v>
      </c>
      <c r="G63" s="50">
        <f t="shared" si="12"/>
        <v>-0.24654025503326041</v>
      </c>
      <c r="H63" s="68">
        <v>323839</v>
      </c>
      <c r="I63" s="70">
        <f t="shared" si="13"/>
        <v>17094</v>
      </c>
      <c r="J63" s="50">
        <f t="shared" si="14"/>
        <v>5.2785489085625879E-2</v>
      </c>
      <c r="L63" s="353">
        <v>383768</v>
      </c>
      <c r="M63" s="70">
        <f t="shared" si="15"/>
        <v>-42835</v>
      </c>
      <c r="N63" s="50">
        <f t="shared" si="20"/>
        <v>-0.11161691438577474</v>
      </c>
    </row>
    <row r="64" spans="1:14">
      <c r="A64" s="13"/>
      <c r="B64" s="15" t="s">
        <v>59</v>
      </c>
      <c r="C64" s="14"/>
      <c r="D64" s="68">
        <v>88376</v>
      </c>
      <c r="E64" s="68">
        <v>57821</v>
      </c>
      <c r="F64" s="70">
        <f t="shared" si="11"/>
        <v>30555</v>
      </c>
      <c r="G64" s="50">
        <f t="shared" si="12"/>
        <v>0.52844122377682845</v>
      </c>
      <c r="H64" s="68">
        <v>80000</v>
      </c>
      <c r="I64" s="70">
        <f t="shared" si="13"/>
        <v>8376</v>
      </c>
      <c r="J64" s="50">
        <f t="shared" si="14"/>
        <v>0.1047</v>
      </c>
      <c r="L64" s="353">
        <v>80000</v>
      </c>
      <c r="M64" s="70">
        <f t="shared" si="15"/>
        <v>8376</v>
      </c>
      <c r="N64" s="50">
        <f t="shared" si="20"/>
        <v>0.1047</v>
      </c>
    </row>
    <row r="65" spans="1:14">
      <c r="A65" s="9">
        <v>4</v>
      </c>
      <c r="B65" s="20" t="s">
        <v>60</v>
      </c>
      <c r="C65" s="19"/>
      <c r="D65" s="76">
        <v>4099729</v>
      </c>
      <c r="E65" s="76">
        <v>4138450</v>
      </c>
      <c r="F65" s="72">
        <f t="shared" si="11"/>
        <v>-38721</v>
      </c>
      <c r="G65" s="51">
        <f t="shared" si="12"/>
        <v>-9.3564015513054408E-3</v>
      </c>
      <c r="H65" s="76">
        <v>4177223</v>
      </c>
      <c r="I65" s="72">
        <f t="shared" si="13"/>
        <v>-77494</v>
      </c>
      <c r="J65" s="51">
        <f t="shared" si="14"/>
        <v>-1.855155925359982E-2</v>
      </c>
      <c r="L65" s="81">
        <v>4202632</v>
      </c>
      <c r="M65" s="72">
        <f t="shared" si="15"/>
        <v>-102903</v>
      </c>
      <c r="N65" s="51">
        <f t="shared" si="20"/>
        <v>-2.4485370120438811E-2</v>
      </c>
    </row>
    <row r="66" spans="1:14">
      <c r="A66" s="9">
        <v>5</v>
      </c>
      <c r="B66" s="11" t="s">
        <v>61</v>
      </c>
      <c r="C66" s="11"/>
      <c r="D66" s="76">
        <v>1344071</v>
      </c>
      <c r="E66" s="76">
        <v>926964</v>
      </c>
      <c r="F66" s="72">
        <f t="shared" si="11"/>
        <v>417107</v>
      </c>
      <c r="G66" s="51">
        <f t="shared" si="12"/>
        <v>0.44997108841335803</v>
      </c>
      <c r="H66" s="76">
        <v>1444762</v>
      </c>
      <c r="I66" s="72">
        <f t="shared" si="13"/>
        <v>-100691</v>
      </c>
      <c r="J66" s="51">
        <f t="shared" si="14"/>
        <v>-6.9693831925258284E-2</v>
      </c>
      <c r="L66" s="81">
        <v>1214904</v>
      </c>
      <c r="M66" s="72">
        <f t="shared" si="15"/>
        <v>129167</v>
      </c>
      <c r="N66" s="51">
        <f t="shared" si="20"/>
        <v>0.10631868855481585</v>
      </c>
    </row>
    <row r="67" spans="1:14">
      <c r="A67" s="9">
        <v>6</v>
      </c>
      <c r="B67" s="11" t="s">
        <v>62</v>
      </c>
      <c r="C67" s="19"/>
      <c r="D67" s="76">
        <v>40427942</v>
      </c>
      <c r="E67" s="76">
        <v>38847745</v>
      </c>
      <c r="F67" s="72">
        <f t="shared" si="11"/>
        <v>1580197</v>
      </c>
      <c r="G67" s="51">
        <f t="shared" si="12"/>
        <v>4.0676672481246984E-2</v>
      </c>
      <c r="H67" s="76">
        <v>40674502</v>
      </c>
      <c r="I67" s="72">
        <f t="shared" si="13"/>
        <v>-246560</v>
      </c>
      <c r="J67" s="51">
        <f t="shared" si="14"/>
        <v>-6.0617828830455012E-3</v>
      </c>
      <c r="L67" s="81">
        <v>40898236</v>
      </c>
      <c r="M67" s="72">
        <f t="shared" si="15"/>
        <v>-470294</v>
      </c>
      <c r="N67" s="51">
        <f t="shared" si="20"/>
        <v>-1.1499126759403511E-2</v>
      </c>
    </row>
    <row r="68" spans="1:14">
      <c r="A68" s="9"/>
      <c r="B68" s="14" t="s">
        <v>63</v>
      </c>
      <c r="C68" s="16"/>
      <c r="D68" s="68">
        <v>13316134</v>
      </c>
      <c r="E68" s="68">
        <v>13047737</v>
      </c>
      <c r="F68" s="70">
        <f t="shared" si="11"/>
        <v>268397</v>
      </c>
      <c r="G68" s="50">
        <f t="shared" si="12"/>
        <v>2.057038703339897E-2</v>
      </c>
      <c r="H68" s="68">
        <v>13181994</v>
      </c>
      <c r="I68" s="70">
        <f t="shared" si="13"/>
        <v>134140</v>
      </c>
      <c r="J68" s="50">
        <f t="shared" si="14"/>
        <v>1.0176002204218876E-2</v>
      </c>
      <c r="L68" s="353">
        <v>13393953</v>
      </c>
      <c r="M68" s="70">
        <f t="shared" si="15"/>
        <v>-77819</v>
      </c>
      <c r="N68" s="50">
        <f t="shared" si="20"/>
        <v>-5.8100099350804051E-3</v>
      </c>
    </row>
    <row r="69" spans="1:14">
      <c r="A69" s="9"/>
      <c r="B69" s="14" t="s">
        <v>64</v>
      </c>
      <c r="C69" s="16"/>
      <c r="D69" s="68">
        <v>3644688</v>
      </c>
      <c r="E69" s="68">
        <v>3614807</v>
      </c>
      <c r="F69" s="70">
        <f t="shared" si="11"/>
        <v>29881</v>
      </c>
      <c r="G69" s="50">
        <f t="shared" si="12"/>
        <v>8.2662781166463386E-3</v>
      </c>
      <c r="H69" s="68">
        <v>3537938</v>
      </c>
      <c r="I69" s="70">
        <f t="shared" si="13"/>
        <v>106750</v>
      </c>
      <c r="J69" s="50">
        <f t="shared" si="14"/>
        <v>3.0172942544499082E-2</v>
      </c>
      <c r="L69" s="353">
        <v>3649912</v>
      </c>
      <c r="M69" s="70">
        <f t="shared" si="15"/>
        <v>-5224</v>
      </c>
      <c r="N69" s="50">
        <f t="shared" si="20"/>
        <v>-1.4312673839807645E-3</v>
      </c>
    </row>
    <row r="70" spans="1:14">
      <c r="A70" s="9"/>
      <c r="B70" s="14" t="s">
        <v>65</v>
      </c>
      <c r="C70" s="16"/>
      <c r="D70" s="68">
        <v>14924641</v>
      </c>
      <c r="E70" s="68">
        <v>14390280</v>
      </c>
      <c r="F70" s="70">
        <f t="shared" si="11"/>
        <v>534361</v>
      </c>
      <c r="G70" s="50">
        <f t="shared" si="12"/>
        <v>3.7133467868589072E-2</v>
      </c>
      <c r="H70" s="68">
        <v>15595596</v>
      </c>
      <c r="I70" s="70">
        <f t="shared" si="13"/>
        <v>-670955</v>
      </c>
      <c r="J70" s="50">
        <f t="shared" si="14"/>
        <v>-4.3022081361943458E-2</v>
      </c>
      <c r="L70" s="353">
        <v>15250391</v>
      </c>
      <c r="M70" s="70">
        <f t="shared" si="15"/>
        <v>-325750</v>
      </c>
      <c r="N70" s="50">
        <f t="shared" si="20"/>
        <v>-2.1360108078540413E-2</v>
      </c>
    </row>
    <row r="71" spans="1:14">
      <c r="A71" s="13"/>
      <c r="B71" s="14" t="s">
        <v>66</v>
      </c>
      <c r="C71" s="16"/>
      <c r="D71" s="68">
        <v>981160</v>
      </c>
      <c r="E71" s="68">
        <v>862902</v>
      </c>
      <c r="F71" s="70">
        <f t="shared" si="11"/>
        <v>118258</v>
      </c>
      <c r="G71" s="50">
        <f t="shared" si="12"/>
        <v>0.13704684888898161</v>
      </c>
      <c r="H71" s="68">
        <v>900748</v>
      </c>
      <c r="I71" s="70">
        <f t="shared" si="13"/>
        <v>80412</v>
      </c>
      <c r="J71" s="50">
        <f t="shared" si="14"/>
        <v>8.9272471323833077E-2</v>
      </c>
      <c r="L71" s="353">
        <v>1001971</v>
      </c>
      <c r="M71" s="70">
        <f t="shared" si="15"/>
        <v>-20811</v>
      </c>
      <c r="N71" s="50">
        <f t="shared" si="20"/>
        <v>-2.0770062207389237E-2</v>
      </c>
    </row>
    <row r="72" spans="1:14">
      <c r="A72" s="13"/>
      <c r="B72" s="14" t="s">
        <v>67</v>
      </c>
      <c r="C72" s="16"/>
      <c r="D72" s="68">
        <v>7561319</v>
      </c>
      <c r="E72" s="68">
        <v>6932019</v>
      </c>
      <c r="F72" s="70">
        <f t="shared" si="11"/>
        <v>629300</v>
      </c>
      <c r="G72" s="50">
        <f t="shared" si="12"/>
        <v>9.0781632306547344E-2</v>
      </c>
      <c r="H72" s="68">
        <v>7458226</v>
      </c>
      <c r="I72" s="70">
        <f t="shared" si="13"/>
        <v>103093</v>
      </c>
      <c r="J72" s="50">
        <f t="shared" si="14"/>
        <v>1.3822724063336241E-2</v>
      </c>
      <c r="L72" s="353">
        <v>7602009</v>
      </c>
      <c r="M72" s="70">
        <f t="shared" si="15"/>
        <v>-40690</v>
      </c>
      <c r="N72" s="50">
        <f t="shared" si="20"/>
        <v>-5.3525324687197819E-3</v>
      </c>
    </row>
    <row r="73" spans="1:14">
      <c r="A73" s="9">
        <v>7</v>
      </c>
      <c r="B73" s="20" t="s">
        <v>68</v>
      </c>
      <c r="C73" s="11"/>
      <c r="D73" s="76">
        <v>1192015</v>
      </c>
      <c r="E73" s="76">
        <v>1161032</v>
      </c>
      <c r="F73" s="72">
        <f t="shared" si="11"/>
        <v>30983</v>
      </c>
      <c r="G73" s="51">
        <f t="shared" si="12"/>
        <v>2.6685741650531596E-2</v>
      </c>
      <c r="H73" s="76">
        <v>1159697</v>
      </c>
      <c r="I73" s="72">
        <f t="shared" si="13"/>
        <v>32318</v>
      </c>
      <c r="J73" s="51">
        <f t="shared" si="14"/>
        <v>2.7867624043176796E-2</v>
      </c>
      <c r="L73" s="81">
        <v>1192260</v>
      </c>
      <c r="M73" s="72">
        <f t="shared" si="15"/>
        <v>-245</v>
      </c>
      <c r="N73" s="51">
        <f t="shared" si="20"/>
        <v>-2.0549209065136799E-4</v>
      </c>
    </row>
    <row r="74" spans="1:14">
      <c r="A74" s="9">
        <v>8</v>
      </c>
      <c r="B74" s="20" t="s">
        <v>69</v>
      </c>
      <c r="C74" s="11"/>
      <c r="D74" s="76">
        <v>4610666</v>
      </c>
      <c r="E74" s="76">
        <v>4767834</v>
      </c>
      <c r="F74" s="72">
        <f t="shared" si="11"/>
        <v>-157168</v>
      </c>
      <c r="G74" s="51">
        <f t="shared" si="12"/>
        <v>-3.2964234912540996E-2</v>
      </c>
      <c r="H74" s="76">
        <v>4977348</v>
      </c>
      <c r="I74" s="72">
        <f t="shared" si="13"/>
        <v>-366682</v>
      </c>
      <c r="J74" s="51">
        <f t="shared" si="14"/>
        <v>-7.3670155271441745E-2</v>
      </c>
      <c r="L74" s="81">
        <v>4777348</v>
      </c>
      <c r="M74" s="72">
        <f t="shared" si="15"/>
        <v>-166682</v>
      </c>
      <c r="N74" s="51">
        <f t="shared" si="20"/>
        <v>-3.4890068715948679E-2</v>
      </c>
    </row>
    <row r="75" spans="1:14">
      <c r="A75" s="9"/>
      <c r="B75" s="14" t="s">
        <v>70</v>
      </c>
      <c r="C75" s="16"/>
      <c r="D75" s="68">
        <v>11350</v>
      </c>
      <c r="E75" s="68">
        <v>10173</v>
      </c>
      <c r="F75" s="70">
        <f t="shared" si="11"/>
        <v>1177</v>
      </c>
      <c r="G75" s="50">
        <f t="shared" si="12"/>
        <v>0.11569841737933746</v>
      </c>
      <c r="H75" s="68">
        <v>11173</v>
      </c>
      <c r="I75" s="70">
        <f t="shared" si="13"/>
        <v>177</v>
      </c>
      <c r="J75" s="50">
        <f t="shared" si="14"/>
        <v>1.584176138906292E-2</v>
      </c>
      <c r="L75" s="353">
        <v>11173</v>
      </c>
      <c r="M75" s="70">
        <f t="shared" si="15"/>
        <v>177</v>
      </c>
      <c r="N75" s="50">
        <f t="shared" si="20"/>
        <v>1.584176138906292E-2</v>
      </c>
    </row>
    <row r="76" spans="1:14">
      <c r="A76" s="9"/>
      <c r="B76" s="14" t="s">
        <v>71</v>
      </c>
      <c r="C76" s="16"/>
      <c r="D76" s="68">
        <v>2414051</v>
      </c>
      <c r="E76" s="68">
        <v>2406256</v>
      </c>
      <c r="F76" s="70">
        <f t="shared" si="11"/>
        <v>7795</v>
      </c>
      <c r="G76" s="50">
        <f t="shared" si="12"/>
        <v>3.2394724418349503E-3</v>
      </c>
      <c r="H76" s="68">
        <v>2406234</v>
      </c>
      <c r="I76" s="70">
        <f t="shared" si="13"/>
        <v>7817</v>
      </c>
      <c r="J76" s="50">
        <f t="shared" si="14"/>
        <v>3.2486449780029705E-3</v>
      </c>
      <c r="L76" s="353">
        <v>2406234</v>
      </c>
      <c r="M76" s="70">
        <f t="shared" si="15"/>
        <v>7817</v>
      </c>
      <c r="N76" s="50">
        <f t="shared" si="20"/>
        <v>3.2486449780029705E-3</v>
      </c>
    </row>
    <row r="77" spans="1:14">
      <c r="A77" s="13"/>
      <c r="B77" s="14" t="s">
        <v>72</v>
      </c>
      <c r="C77" s="16"/>
      <c r="D77" s="68">
        <v>2185265</v>
      </c>
      <c r="E77" s="68">
        <v>2351405</v>
      </c>
      <c r="F77" s="70">
        <f t="shared" si="11"/>
        <v>-166140</v>
      </c>
      <c r="G77" s="50">
        <f t="shared" si="12"/>
        <v>-7.06556292939753E-2</v>
      </c>
      <c r="H77" s="68">
        <v>2559941</v>
      </c>
      <c r="I77" s="70">
        <f t="shared" si="13"/>
        <v>-374676</v>
      </c>
      <c r="J77" s="50">
        <f t="shared" si="14"/>
        <v>-0.14636118566795095</v>
      </c>
      <c r="L77" s="353">
        <v>2359941</v>
      </c>
      <c r="M77" s="70">
        <f t="shared" si="15"/>
        <v>-174676</v>
      </c>
      <c r="N77" s="50">
        <f t="shared" si="20"/>
        <v>-7.4017104664904756E-2</v>
      </c>
    </row>
    <row r="78" spans="1:14">
      <c r="A78" s="9">
        <v>9</v>
      </c>
      <c r="B78" s="20" t="s">
        <v>73</v>
      </c>
      <c r="C78" s="11"/>
      <c r="D78" s="76">
        <v>86930</v>
      </c>
      <c r="E78" s="76">
        <v>57912</v>
      </c>
      <c r="F78" s="72">
        <f t="shared" si="11"/>
        <v>29018</v>
      </c>
      <c r="G78" s="51">
        <f t="shared" si="12"/>
        <v>0.50107058986047792</v>
      </c>
      <c r="H78" s="76">
        <v>0</v>
      </c>
      <c r="I78" s="72">
        <f t="shared" si="13"/>
        <v>86930</v>
      </c>
      <c r="J78" s="51">
        <v>1</v>
      </c>
      <c r="L78" s="81">
        <v>264479</v>
      </c>
      <c r="M78" s="72">
        <f t="shared" si="15"/>
        <v>-177549</v>
      </c>
      <c r="N78" s="51">
        <f t="shared" si="20"/>
        <v>-0.67131605912000569</v>
      </c>
    </row>
    <row r="79" spans="1:14">
      <c r="A79" s="9">
        <v>10</v>
      </c>
      <c r="B79" s="11" t="s">
        <v>74</v>
      </c>
      <c r="C79" s="19"/>
      <c r="D79" s="76">
        <v>369188</v>
      </c>
      <c r="E79" s="76">
        <v>-107401</v>
      </c>
      <c r="F79" s="72">
        <f t="shared" si="11"/>
        <v>476589</v>
      </c>
      <c r="G79" s="51">
        <f t="shared" si="12"/>
        <v>-4.4374726492304539</v>
      </c>
      <c r="H79" s="76">
        <v>0</v>
      </c>
      <c r="I79" s="70">
        <f t="shared" si="13"/>
        <v>369188</v>
      </c>
      <c r="J79" s="51">
        <v>0</v>
      </c>
      <c r="L79" s="81">
        <v>0</v>
      </c>
      <c r="M79" s="70">
        <f t="shared" si="15"/>
        <v>369188</v>
      </c>
      <c r="N79" s="51">
        <v>0</v>
      </c>
    </row>
    <row r="80" spans="1:14">
      <c r="A80" s="9"/>
      <c r="B80" s="14" t="s">
        <v>75</v>
      </c>
      <c r="C80" s="16"/>
      <c r="D80" s="68">
        <v>325501</v>
      </c>
      <c r="E80" s="68">
        <v>-103981</v>
      </c>
      <c r="F80" s="70">
        <f t="shared" si="11"/>
        <v>429482</v>
      </c>
      <c r="G80" s="50">
        <f t="shared" si="12"/>
        <v>-4.1303892057202756</v>
      </c>
      <c r="H80" s="68">
        <v>0</v>
      </c>
      <c r="I80" s="70">
        <f t="shared" si="13"/>
        <v>325501</v>
      </c>
      <c r="J80" s="50">
        <v>0</v>
      </c>
      <c r="L80" s="353">
        <v>0</v>
      </c>
      <c r="M80" s="70">
        <f t="shared" si="15"/>
        <v>325501</v>
      </c>
      <c r="N80" s="50">
        <v>0</v>
      </c>
    </row>
    <row r="81" spans="1:14">
      <c r="A81" s="9"/>
      <c r="B81" s="14" t="s">
        <v>76</v>
      </c>
      <c r="C81" s="16"/>
      <c r="D81" s="68">
        <v>43687</v>
      </c>
      <c r="E81" s="68">
        <v>-3420</v>
      </c>
      <c r="F81" s="70">
        <f t="shared" si="11"/>
        <v>47107</v>
      </c>
      <c r="G81" s="50">
        <f t="shared" si="12"/>
        <v>-13.773976608187134</v>
      </c>
      <c r="H81" s="68">
        <v>0</v>
      </c>
      <c r="I81" s="70">
        <f t="shared" si="13"/>
        <v>43687</v>
      </c>
      <c r="J81" s="50">
        <v>0</v>
      </c>
      <c r="L81" s="353">
        <v>0</v>
      </c>
      <c r="M81" s="70">
        <f t="shared" si="15"/>
        <v>43687</v>
      </c>
      <c r="N81" s="50">
        <v>0</v>
      </c>
    </row>
    <row r="82" spans="1:14">
      <c r="A82" s="9">
        <v>11</v>
      </c>
      <c r="B82" s="11" t="s">
        <v>77</v>
      </c>
      <c r="C82" s="19"/>
      <c r="D82" s="76">
        <v>12119852</v>
      </c>
      <c r="E82" s="76">
        <v>16582776</v>
      </c>
      <c r="F82" s="72">
        <f t="shared" si="11"/>
        <v>-4462924</v>
      </c>
      <c r="G82" s="51">
        <f t="shared" si="12"/>
        <v>-0.26913009016102007</v>
      </c>
      <c r="H82" s="76">
        <v>1155505</v>
      </c>
      <c r="I82" s="72">
        <f t="shared" si="13"/>
        <v>10964347</v>
      </c>
      <c r="J82" s="51">
        <f t="shared" si="14"/>
        <v>9.4887923462036081</v>
      </c>
      <c r="L82" s="81">
        <v>11865235</v>
      </c>
      <c r="M82" s="72">
        <f t="shared" si="15"/>
        <v>254617</v>
      </c>
      <c r="N82" s="51">
        <f t="shared" ref="N82" si="21">+M82/L82</f>
        <v>2.1459077717381914E-2</v>
      </c>
    </row>
    <row r="83" spans="1:14">
      <c r="A83" s="9"/>
      <c r="B83" s="14" t="s">
        <v>78</v>
      </c>
      <c r="C83" s="12"/>
      <c r="D83" s="68">
        <v>0</v>
      </c>
      <c r="E83" s="68">
        <v>0</v>
      </c>
      <c r="F83" s="70">
        <f t="shared" si="11"/>
        <v>0</v>
      </c>
      <c r="G83" s="50">
        <v>0</v>
      </c>
      <c r="H83" s="68">
        <v>0</v>
      </c>
      <c r="I83" s="70">
        <f t="shared" si="13"/>
        <v>0</v>
      </c>
      <c r="J83" s="50">
        <v>0</v>
      </c>
      <c r="L83" s="353">
        <v>0</v>
      </c>
      <c r="M83" s="70">
        <f t="shared" si="15"/>
        <v>0</v>
      </c>
      <c r="N83" s="50">
        <v>0</v>
      </c>
    </row>
    <row r="84" spans="1:14">
      <c r="A84" s="9"/>
      <c r="B84" s="14" t="s">
        <v>79</v>
      </c>
      <c r="C84" s="12"/>
      <c r="D84" s="68">
        <v>0</v>
      </c>
      <c r="E84" s="68">
        <v>0</v>
      </c>
      <c r="F84" s="70">
        <f t="shared" si="11"/>
        <v>0</v>
      </c>
      <c r="G84" s="50">
        <v>0</v>
      </c>
      <c r="H84" s="68">
        <v>0</v>
      </c>
      <c r="I84" s="70">
        <f t="shared" si="13"/>
        <v>0</v>
      </c>
      <c r="J84" s="50">
        <v>0</v>
      </c>
      <c r="L84" s="353">
        <v>0</v>
      </c>
      <c r="M84" s="70">
        <f t="shared" si="15"/>
        <v>0</v>
      </c>
      <c r="N84" s="50">
        <v>0</v>
      </c>
    </row>
    <row r="85" spans="1:14">
      <c r="A85" s="9"/>
      <c r="B85" s="14" t="s">
        <v>80</v>
      </c>
      <c r="C85" s="12"/>
      <c r="D85" s="68">
        <v>11271197</v>
      </c>
      <c r="E85" s="68">
        <v>16053558</v>
      </c>
      <c r="F85" s="70">
        <f t="shared" si="11"/>
        <v>-4782361</v>
      </c>
      <c r="G85" s="50">
        <f t="shared" si="12"/>
        <v>-0.29790037822145099</v>
      </c>
      <c r="H85" s="68">
        <v>540000</v>
      </c>
      <c r="I85" s="70">
        <f t="shared" si="13"/>
        <v>10731197</v>
      </c>
      <c r="J85" s="50">
        <f t="shared" si="14"/>
        <v>19.872587037037036</v>
      </c>
      <c r="L85" s="353">
        <v>11336510</v>
      </c>
      <c r="M85" s="70">
        <f t="shared" si="15"/>
        <v>-65313</v>
      </c>
      <c r="N85" s="50">
        <f t="shared" ref="N85:N87" si="22">+M85/L85</f>
        <v>-5.7612969070728118E-3</v>
      </c>
    </row>
    <row r="86" spans="1:14">
      <c r="A86" s="9"/>
      <c r="B86" s="14" t="s">
        <v>81</v>
      </c>
      <c r="C86" s="12"/>
      <c r="D86" s="68">
        <v>848655</v>
      </c>
      <c r="E86" s="68">
        <v>529218</v>
      </c>
      <c r="F86" s="70">
        <f t="shared" si="11"/>
        <v>319437</v>
      </c>
      <c r="G86" s="50">
        <f t="shared" si="12"/>
        <v>0.60360191830209853</v>
      </c>
      <c r="H86" s="68">
        <v>615505</v>
      </c>
      <c r="I86" s="70">
        <f t="shared" si="13"/>
        <v>233150</v>
      </c>
      <c r="J86" s="50">
        <f t="shared" si="14"/>
        <v>0.37879464829692694</v>
      </c>
      <c r="L86" s="353">
        <v>528725</v>
      </c>
      <c r="M86" s="70">
        <f t="shared" si="15"/>
        <v>319930</v>
      </c>
      <c r="N86" s="50">
        <f t="shared" si="22"/>
        <v>0.60509716771478561</v>
      </c>
    </row>
    <row r="87" spans="1:14">
      <c r="A87" s="96" t="s">
        <v>82</v>
      </c>
      <c r="B87" s="97"/>
      <c r="C87" s="97"/>
      <c r="D87" s="73">
        <f t="shared" ref="D87:E87" si="23">D40+D43+D65+D66+D67+D73+D74+D78+D79+D82+D61</f>
        <v>133545314</v>
      </c>
      <c r="E87" s="73">
        <f t="shared" si="23"/>
        <v>135487223</v>
      </c>
      <c r="F87" s="74">
        <f t="shared" si="11"/>
        <v>-1941909</v>
      </c>
      <c r="G87" s="43">
        <f t="shared" si="12"/>
        <v>-1.4332783247022489E-2</v>
      </c>
      <c r="H87" s="73">
        <v>118095186</v>
      </c>
      <c r="I87" s="74">
        <f t="shared" si="13"/>
        <v>15450128</v>
      </c>
      <c r="J87" s="43">
        <f t="shared" si="14"/>
        <v>0.13082775448611428</v>
      </c>
      <c r="L87" s="84">
        <v>134190789</v>
      </c>
      <c r="M87" s="74">
        <f t="shared" si="15"/>
        <v>-645475</v>
      </c>
      <c r="N87" s="43">
        <f t="shared" si="22"/>
        <v>-4.8101289575098929E-3</v>
      </c>
    </row>
    <row r="88" spans="1:14" ht="13.5" thickBot="1">
      <c r="A88" s="21"/>
      <c r="B88" s="22"/>
      <c r="C88" s="23"/>
      <c r="D88" s="77"/>
      <c r="E88" s="77"/>
      <c r="F88" s="78"/>
      <c r="G88" s="52"/>
      <c r="H88" s="77"/>
      <c r="I88" s="78"/>
      <c r="J88" s="52"/>
      <c r="L88" s="360"/>
      <c r="M88" s="78"/>
      <c r="N88" s="52"/>
    </row>
    <row r="89" spans="1:14" ht="13.5" thickBot="1">
      <c r="A89" s="98" t="s">
        <v>83</v>
      </c>
      <c r="B89" s="99"/>
      <c r="C89" s="99"/>
      <c r="D89" s="79">
        <f t="shared" ref="D89:E89" si="24">+D37-D87</f>
        <v>3660012</v>
      </c>
      <c r="E89" s="79">
        <f t="shared" si="24"/>
        <v>1579583</v>
      </c>
      <c r="F89" s="80">
        <f>+D89-E89</f>
        <v>2080429</v>
      </c>
      <c r="G89" s="44">
        <f>+F89/E89</f>
        <v>1.317074822912123</v>
      </c>
      <c r="H89" s="79">
        <v>3277490</v>
      </c>
      <c r="I89" s="74">
        <f>+D89-H89</f>
        <v>382522</v>
      </c>
      <c r="J89" s="44">
        <f>+I89/H89</f>
        <v>0.11671187402555004</v>
      </c>
      <c r="L89" s="88">
        <v>1766234</v>
      </c>
      <c r="M89" s="74">
        <f>+D89-L89</f>
        <v>1893778</v>
      </c>
      <c r="N89" s="44">
        <f>+M89/L89</f>
        <v>1.0722124022071822</v>
      </c>
    </row>
    <row r="90" spans="1:14">
      <c r="A90" s="24"/>
      <c r="B90" s="25"/>
      <c r="C90" s="26"/>
      <c r="D90" s="75"/>
      <c r="E90" s="75"/>
      <c r="F90" s="70"/>
      <c r="G90" s="50"/>
      <c r="H90" s="75"/>
      <c r="I90" s="70"/>
      <c r="J90" s="50"/>
      <c r="L90" s="241"/>
      <c r="M90" s="70"/>
      <c r="N90" s="50"/>
    </row>
    <row r="91" spans="1:14">
      <c r="A91" s="9" t="s">
        <v>84</v>
      </c>
      <c r="B91" s="11" t="s">
        <v>85</v>
      </c>
      <c r="C91" s="19"/>
      <c r="D91" s="76"/>
      <c r="E91" s="76"/>
      <c r="F91" s="72"/>
      <c r="G91" s="51"/>
      <c r="H91" s="76"/>
      <c r="I91" s="72"/>
      <c r="J91" s="51"/>
      <c r="L91" s="81"/>
      <c r="M91" s="72"/>
      <c r="N91" s="51"/>
    </row>
    <row r="92" spans="1:14">
      <c r="A92" s="27"/>
      <c r="B92" s="10" t="s">
        <v>86</v>
      </c>
      <c r="C92" s="28" t="s">
        <v>87</v>
      </c>
      <c r="D92" s="71">
        <v>73754</v>
      </c>
      <c r="E92" s="71">
        <v>84</v>
      </c>
      <c r="F92" s="72">
        <f t="shared" ref="F92:F94" si="25">+D92-E92</f>
        <v>73670</v>
      </c>
      <c r="G92" s="51">
        <f t="shared" ref="G92:G94" si="26">+F92/E92</f>
        <v>877.02380952380952</v>
      </c>
      <c r="H92" s="71">
        <v>80</v>
      </c>
      <c r="I92" s="72">
        <f>+D92-H92</f>
        <v>73674</v>
      </c>
      <c r="J92" s="51">
        <f>+I92/H92</f>
        <v>920.92499999999995</v>
      </c>
      <c r="L92" s="359">
        <v>73019</v>
      </c>
      <c r="M92" s="72">
        <f>+D92-L92</f>
        <v>735</v>
      </c>
      <c r="N92" s="51">
        <f>+M92/L92</f>
        <v>1.0065873265862309E-2</v>
      </c>
    </row>
    <row r="93" spans="1:14">
      <c r="A93" s="27"/>
      <c r="B93" s="10" t="s">
        <v>88</v>
      </c>
      <c r="C93" s="28" t="s">
        <v>89</v>
      </c>
      <c r="D93" s="71">
        <v>205553</v>
      </c>
      <c r="E93" s="71">
        <v>221797</v>
      </c>
      <c r="F93" s="72">
        <f t="shared" si="25"/>
        <v>-16244</v>
      </c>
      <c r="G93" s="51">
        <f t="shared" si="26"/>
        <v>-7.3238141183153971E-2</v>
      </c>
      <c r="H93" s="71">
        <v>205553</v>
      </c>
      <c r="I93" s="72">
        <f>+D93-H93</f>
        <v>0</v>
      </c>
      <c r="J93" s="51">
        <f>+I93/H93</f>
        <v>0</v>
      </c>
      <c r="L93" s="359">
        <v>205553</v>
      </c>
      <c r="M93" s="72">
        <f>+D93-L93</f>
        <v>0</v>
      </c>
      <c r="N93" s="51">
        <f>+M93/L93</f>
        <v>0</v>
      </c>
    </row>
    <row r="94" spans="1:14">
      <c r="A94" s="96" t="s">
        <v>90</v>
      </c>
      <c r="B94" s="97"/>
      <c r="C94" s="97" t="s">
        <v>91</v>
      </c>
      <c r="D94" s="73">
        <f t="shared" ref="D94:E94" si="27">+D92-D93</f>
        <v>-131799</v>
      </c>
      <c r="E94" s="73">
        <f t="shared" si="27"/>
        <v>-221713</v>
      </c>
      <c r="F94" s="74">
        <f t="shared" si="25"/>
        <v>89914</v>
      </c>
      <c r="G94" s="43">
        <f t="shared" si="26"/>
        <v>-0.40554230018086446</v>
      </c>
      <c r="H94" s="73">
        <v>-205473</v>
      </c>
      <c r="I94" s="74">
        <f>+D94-H94</f>
        <v>73674</v>
      </c>
      <c r="J94" s="43">
        <f>+I94/H94</f>
        <v>-0.35855805872304392</v>
      </c>
      <c r="L94" s="84">
        <v>-132534</v>
      </c>
      <c r="M94" s="74">
        <f>+D94-L94</f>
        <v>735</v>
      </c>
      <c r="N94" s="43">
        <f>+M94/L94</f>
        <v>-5.5457467517769027E-3</v>
      </c>
    </row>
    <row r="95" spans="1:14">
      <c r="A95" s="27"/>
      <c r="B95" s="29"/>
      <c r="C95" s="11"/>
      <c r="D95" s="76"/>
      <c r="E95" s="76"/>
      <c r="F95" s="72"/>
      <c r="G95" s="51"/>
      <c r="H95" s="76"/>
      <c r="I95" s="72"/>
      <c r="J95" s="51"/>
      <c r="L95" s="81"/>
      <c r="M95" s="72"/>
      <c r="N95" s="51"/>
    </row>
    <row r="96" spans="1:14">
      <c r="A96" s="9" t="s">
        <v>92</v>
      </c>
      <c r="B96" s="11" t="s">
        <v>93</v>
      </c>
      <c r="C96" s="11"/>
      <c r="D96" s="76"/>
      <c r="E96" s="76"/>
      <c r="F96" s="72"/>
      <c r="G96" s="51"/>
      <c r="H96" s="76"/>
      <c r="I96" s="72"/>
      <c r="J96" s="51"/>
      <c r="L96" s="81"/>
      <c r="M96" s="72"/>
      <c r="N96" s="51"/>
    </row>
    <row r="97" spans="1:14">
      <c r="A97" s="27"/>
      <c r="B97" s="10" t="s">
        <v>86</v>
      </c>
      <c r="C97" s="11" t="s">
        <v>94</v>
      </c>
      <c r="D97" s="71">
        <v>0</v>
      </c>
      <c r="E97" s="71">
        <v>0</v>
      </c>
      <c r="F97" s="72">
        <f t="shared" ref="F97:F99" si="28">+D97-E97</f>
        <v>0</v>
      </c>
      <c r="G97" s="51">
        <v>0</v>
      </c>
      <c r="H97" s="71">
        <v>0</v>
      </c>
      <c r="I97" s="72">
        <f>+D97-H97</f>
        <v>0</v>
      </c>
      <c r="J97" s="51">
        <v>0</v>
      </c>
      <c r="L97" s="359">
        <v>0</v>
      </c>
      <c r="M97" s="72">
        <f>+D97-L97</f>
        <v>0</v>
      </c>
      <c r="N97" s="51">
        <v>0</v>
      </c>
    </row>
    <row r="98" spans="1:14">
      <c r="A98" s="27"/>
      <c r="B98" s="10" t="s">
        <v>88</v>
      </c>
      <c r="C98" s="11" t="s">
        <v>95</v>
      </c>
      <c r="D98" s="71">
        <v>0</v>
      </c>
      <c r="E98" s="71">
        <v>0</v>
      </c>
      <c r="F98" s="72">
        <f t="shared" si="28"/>
        <v>0</v>
      </c>
      <c r="G98" s="51">
        <v>0</v>
      </c>
      <c r="H98" s="71">
        <v>0</v>
      </c>
      <c r="I98" s="72">
        <f>+D98-H98</f>
        <v>0</v>
      </c>
      <c r="J98" s="51">
        <v>0</v>
      </c>
      <c r="L98" s="359">
        <v>0</v>
      </c>
      <c r="M98" s="72">
        <f>+D98-L98</f>
        <v>0</v>
      </c>
      <c r="N98" s="51">
        <v>0</v>
      </c>
    </row>
    <row r="99" spans="1:14">
      <c r="A99" s="96" t="s">
        <v>96</v>
      </c>
      <c r="B99" s="97"/>
      <c r="C99" s="97" t="s">
        <v>91</v>
      </c>
      <c r="D99" s="73">
        <f t="shared" ref="D99:E99" si="29">D97-D98</f>
        <v>0</v>
      </c>
      <c r="E99" s="73">
        <f t="shared" si="29"/>
        <v>0</v>
      </c>
      <c r="F99" s="74">
        <f t="shared" si="28"/>
        <v>0</v>
      </c>
      <c r="G99" s="43">
        <v>0</v>
      </c>
      <c r="H99" s="73">
        <v>0</v>
      </c>
      <c r="I99" s="74">
        <f>+D99-H99</f>
        <v>0</v>
      </c>
      <c r="J99" s="43">
        <v>0</v>
      </c>
      <c r="L99" s="84">
        <v>0</v>
      </c>
      <c r="M99" s="74">
        <f>+D99-L99</f>
        <v>0</v>
      </c>
      <c r="N99" s="43">
        <v>0</v>
      </c>
    </row>
    <row r="100" spans="1:14">
      <c r="A100" s="27"/>
      <c r="B100" s="29"/>
      <c r="C100" s="11"/>
      <c r="D100" s="81"/>
      <c r="E100" s="81"/>
      <c r="F100" s="82"/>
      <c r="G100" s="53"/>
      <c r="H100" s="81"/>
      <c r="I100" s="82"/>
      <c r="J100" s="53"/>
      <c r="L100" s="81"/>
      <c r="M100" s="82"/>
      <c r="N100" s="53"/>
    </row>
    <row r="101" spans="1:14">
      <c r="A101" s="30" t="s">
        <v>97</v>
      </c>
      <c r="B101" s="11" t="s">
        <v>98</v>
      </c>
      <c r="C101" s="19"/>
      <c r="D101" s="81"/>
      <c r="E101" s="81"/>
      <c r="F101" s="82"/>
      <c r="G101" s="53"/>
      <c r="H101" s="81"/>
      <c r="I101" s="82"/>
      <c r="J101" s="53"/>
      <c r="L101" s="81"/>
      <c r="M101" s="82"/>
      <c r="N101" s="53"/>
    </row>
    <row r="102" spans="1:14">
      <c r="A102" s="30"/>
      <c r="B102" s="31">
        <v>1</v>
      </c>
      <c r="C102" s="28" t="s">
        <v>99</v>
      </c>
      <c r="D102" s="81">
        <v>1693284</v>
      </c>
      <c r="E102" s="81">
        <v>2188869</v>
      </c>
      <c r="F102" s="82">
        <f t="shared" ref="F102:F108" si="30">+D102-E102</f>
        <v>-495585</v>
      </c>
      <c r="G102" s="53">
        <f t="shared" ref="G102:G108" si="31">+F102/E102</f>
        <v>-0.22641144810402083</v>
      </c>
      <c r="H102" s="81">
        <v>0</v>
      </c>
      <c r="I102" s="72">
        <f t="shared" ref="I102:I108" si="32">+D102-H102</f>
        <v>1693284</v>
      </c>
      <c r="J102" s="53">
        <v>1</v>
      </c>
      <c r="L102" s="81">
        <v>1535387</v>
      </c>
      <c r="M102" s="72">
        <f t="shared" ref="M102:M108" si="33">+D102-L102</f>
        <v>157897</v>
      </c>
      <c r="N102" s="53">
        <f>+M102/L102</f>
        <v>0.10283856773569139</v>
      </c>
    </row>
    <row r="103" spans="1:14">
      <c r="A103" s="30"/>
      <c r="B103" s="31"/>
      <c r="C103" s="14" t="s">
        <v>100</v>
      </c>
      <c r="D103" s="68">
        <v>0</v>
      </c>
      <c r="E103" s="68">
        <v>0</v>
      </c>
      <c r="F103" s="65">
        <f t="shared" si="30"/>
        <v>0</v>
      </c>
      <c r="G103" s="54">
        <v>0</v>
      </c>
      <c r="H103" s="68">
        <v>0</v>
      </c>
      <c r="I103" s="70">
        <f t="shared" si="32"/>
        <v>0</v>
      </c>
      <c r="J103" s="54">
        <v>0</v>
      </c>
      <c r="L103" s="81">
        <v>0</v>
      </c>
      <c r="M103" s="70">
        <f t="shared" si="33"/>
        <v>0</v>
      </c>
      <c r="N103" s="54">
        <v>0</v>
      </c>
    </row>
    <row r="104" spans="1:14">
      <c r="A104" s="30"/>
      <c r="B104" s="31"/>
      <c r="C104" s="14" t="s">
        <v>101</v>
      </c>
      <c r="D104" s="68">
        <v>1693284</v>
      </c>
      <c r="E104" s="68">
        <v>2188869</v>
      </c>
      <c r="F104" s="65">
        <f t="shared" si="30"/>
        <v>-495585</v>
      </c>
      <c r="G104" s="54">
        <f t="shared" si="31"/>
        <v>-0.22641144810402083</v>
      </c>
      <c r="H104" s="68">
        <v>0</v>
      </c>
      <c r="I104" s="70">
        <f t="shared" si="32"/>
        <v>1693284</v>
      </c>
      <c r="J104" s="54">
        <v>1</v>
      </c>
      <c r="L104" s="353">
        <v>1535387</v>
      </c>
      <c r="M104" s="70">
        <f t="shared" si="33"/>
        <v>157897</v>
      </c>
      <c r="N104" s="54">
        <f>+M104/L104</f>
        <v>0.10283856773569139</v>
      </c>
    </row>
    <row r="105" spans="1:14">
      <c r="A105" s="30"/>
      <c r="B105" s="31">
        <v>2</v>
      </c>
      <c r="C105" s="11" t="s">
        <v>102</v>
      </c>
      <c r="D105" s="81">
        <v>316190</v>
      </c>
      <c r="E105" s="81">
        <v>650235</v>
      </c>
      <c r="F105" s="82">
        <f t="shared" si="30"/>
        <v>-334045</v>
      </c>
      <c r="G105" s="53">
        <f t="shared" si="31"/>
        <v>-0.51372965158750294</v>
      </c>
      <c r="H105" s="81">
        <v>0</v>
      </c>
      <c r="I105" s="72">
        <f t="shared" si="32"/>
        <v>316190</v>
      </c>
      <c r="J105" s="53">
        <v>1</v>
      </c>
      <c r="L105" s="81">
        <v>61173</v>
      </c>
      <c r="M105" s="72">
        <f t="shared" si="33"/>
        <v>255017</v>
      </c>
      <c r="N105" s="53">
        <f>+M105/L105</f>
        <v>4.1687836136857763</v>
      </c>
    </row>
    <row r="106" spans="1:14">
      <c r="A106" s="30"/>
      <c r="B106" s="31"/>
      <c r="C106" s="14" t="s">
        <v>103</v>
      </c>
      <c r="D106" s="68">
        <v>3172</v>
      </c>
      <c r="E106" s="68">
        <v>0</v>
      </c>
      <c r="F106" s="83">
        <f t="shared" si="30"/>
        <v>3172</v>
      </c>
      <c r="G106" s="55">
        <v>1</v>
      </c>
      <c r="H106" s="68">
        <v>0</v>
      </c>
      <c r="I106" s="70">
        <f t="shared" si="32"/>
        <v>3172</v>
      </c>
      <c r="J106" s="55">
        <v>1</v>
      </c>
      <c r="L106" s="81">
        <v>0</v>
      </c>
      <c r="M106" s="70">
        <f t="shared" si="33"/>
        <v>3172</v>
      </c>
      <c r="N106" s="55">
        <v>0</v>
      </c>
    </row>
    <row r="107" spans="1:14">
      <c r="A107" s="30"/>
      <c r="B107" s="31"/>
      <c r="C107" s="14" t="s">
        <v>104</v>
      </c>
      <c r="D107" s="68">
        <v>313018</v>
      </c>
      <c r="E107" s="68">
        <v>650235</v>
      </c>
      <c r="F107" s="83">
        <f t="shared" si="30"/>
        <v>-337217</v>
      </c>
      <c r="G107" s="55">
        <f t="shared" si="31"/>
        <v>-0.51860788791744528</v>
      </c>
      <c r="H107" s="68">
        <v>0</v>
      </c>
      <c r="I107" s="70">
        <f t="shared" si="32"/>
        <v>313018</v>
      </c>
      <c r="J107" s="55">
        <v>1</v>
      </c>
      <c r="L107" s="353">
        <v>61173</v>
      </c>
      <c r="M107" s="70">
        <f t="shared" si="33"/>
        <v>251845</v>
      </c>
      <c r="N107" s="55">
        <f>+M107/L107</f>
        <v>4.1169306720285093</v>
      </c>
    </row>
    <row r="108" spans="1:14">
      <c r="A108" s="96" t="s">
        <v>105</v>
      </c>
      <c r="B108" s="97"/>
      <c r="C108" s="97" t="s">
        <v>106</v>
      </c>
      <c r="D108" s="84">
        <f t="shared" ref="D108:E108" si="34">D102-D105</f>
        <v>1377094</v>
      </c>
      <c r="E108" s="84">
        <f t="shared" si="34"/>
        <v>1538634</v>
      </c>
      <c r="F108" s="85">
        <f t="shared" si="30"/>
        <v>-161540</v>
      </c>
      <c r="G108" s="45">
        <f t="shared" si="31"/>
        <v>-0.10498923070723772</v>
      </c>
      <c r="H108" s="84">
        <v>0</v>
      </c>
      <c r="I108" s="74">
        <f t="shared" si="32"/>
        <v>1377094</v>
      </c>
      <c r="J108" s="45">
        <v>1</v>
      </c>
      <c r="L108" s="84">
        <v>1474214</v>
      </c>
      <c r="M108" s="74">
        <f t="shared" si="33"/>
        <v>-97120</v>
      </c>
      <c r="N108" s="45">
        <f>+M108/L108</f>
        <v>-6.5879173579955153E-2</v>
      </c>
    </row>
    <row r="109" spans="1:14" ht="13.5" thickBot="1">
      <c r="A109" s="32"/>
      <c r="B109" s="33"/>
      <c r="C109" s="34"/>
      <c r="D109" s="86"/>
      <c r="E109" s="86"/>
      <c r="F109" s="87"/>
      <c r="G109" s="56"/>
      <c r="H109" s="86"/>
      <c r="I109" s="87"/>
      <c r="J109" s="56"/>
      <c r="L109" s="354"/>
      <c r="M109" s="87"/>
      <c r="N109" s="56"/>
    </row>
    <row r="110" spans="1:14" ht="13.5" thickBot="1">
      <c r="A110" s="98" t="s">
        <v>107</v>
      </c>
      <c r="B110" s="99"/>
      <c r="C110" s="99"/>
      <c r="D110" s="88">
        <f t="shared" ref="D110:E110" si="35">D89+D94+D99+D108</f>
        <v>4905307</v>
      </c>
      <c r="E110" s="88">
        <f t="shared" si="35"/>
        <v>2896504</v>
      </c>
      <c r="F110" s="89">
        <f>+D110-E110</f>
        <v>2008803</v>
      </c>
      <c r="G110" s="46">
        <f>+F110/E110</f>
        <v>0.69352674810737358</v>
      </c>
      <c r="H110" s="88">
        <v>3072017</v>
      </c>
      <c r="I110" s="89">
        <f>+D110-H110</f>
        <v>1833290</v>
      </c>
      <c r="J110" s="46">
        <f>+I110/H110</f>
        <v>0.59677078609916545</v>
      </c>
      <c r="L110" s="88">
        <v>3107914</v>
      </c>
      <c r="M110" s="89">
        <f>+D110-L110</f>
        <v>1797393</v>
      </c>
      <c r="N110" s="46">
        <f>+M110/L110</f>
        <v>0.57832777869657914</v>
      </c>
    </row>
    <row r="111" spans="1:14">
      <c r="A111" s="13"/>
      <c r="B111" s="17"/>
      <c r="C111" s="35"/>
      <c r="D111" s="90"/>
      <c r="E111" s="90"/>
      <c r="F111" s="83"/>
      <c r="G111" s="55"/>
      <c r="H111" s="90"/>
      <c r="I111" s="83"/>
      <c r="J111" s="55"/>
      <c r="L111" s="90"/>
      <c r="M111" s="83"/>
      <c r="N111" s="55"/>
    </row>
    <row r="112" spans="1:14">
      <c r="A112" s="30" t="s">
        <v>108</v>
      </c>
      <c r="B112" s="11" t="s">
        <v>109</v>
      </c>
      <c r="C112" s="19"/>
      <c r="D112" s="81"/>
      <c r="E112" s="81"/>
      <c r="F112" s="82"/>
      <c r="G112" s="53"/>
      <c r="H112" s="81"/>
      <c r="I112" s="82"/>
      <c r="J112" s="53"/>
      <c r="L112" s="81"/>
      <c r="M112" s="82"/>
      <c r="N112" s="53"/>
    </row>
    <row r="113" spans="1:14">
      <c r="A113" s="30"/>
      <c r="B113" s="31" t="s">
        <v>86</v>
      </c>
      <c r="C113" s="28" t="s">
        <v>110</v>
      </c>
      <c r="D113" s="81">
        <v>3023327</v>
      </c>
      <c r="E113" s="81">
        <v>2835516</v>
      </c>
      <c r="F113" s="82">
        <f t="shared" ref="F113:F120" si="36">+D113-E113</f>
        <v>187811</v>
      </c>
      <c r="G113" s="53">
        <f t="shared" ref="G113:G120" si="37">+F113/E113</f>
        <v>6.6235210804664824E-2</v>
      </c>
      <c r="H113" s="81">
        <v>3013430</v>
      </c>
      <c r="I113" s="72">
        <f t="shared" ref="I113:I120" si="38">+D113-H113</f>
        <v>9897</v>
      </c>
      <c r="J113" s="53">
        <f t="shared" ref="J113:J120" si="39">+I113/H113</f>
        <v>3.2842972957725916E-3</v>
      </c>
      <c r="L113" s="81">
        <v>3049327</v>
      </c>
      <c r="M113" s="72">
        <f t="shared" ref="M113:M120" si="40">+D113-L113</f>
        <v>-26000</v>
      </c>
      <c r="N113" s="53">
        <f t="shared" ref="N113:N116" si="41">+M113/L113</f>
        <v>-8.5264715788106685E-3</v>
      </c>
    </row>
    <row r="114" spans="1:14">
      <c r="A114" s="13"/>
      <c r="B114" s="15"/>
      <c r="C114" s="14" t="s">
        <v>111</v>
      </c>
      <c r="D114" s="68">
        <v>2697127</v>
      </c>
      <c r="E114" s="68">
        <v>2516398</v>
      </c>
      <c r="F114" s="65">
        <f t="shared" si="36"/>
        <v>180729</v>
      </c>
      <c r="G114" s="54">
        <f t="shared" si="37"/>
        <v>7.1820514878806932E-2</v>
      </c>
      <c r="H114" s="68">
        <v>2724313</v>
      </c>
      <c r="I114" s="70">
        <f t="shared" si="38"/>
        <v>-27186</v>
      </c>
      <c r="J114" s="54">
        <f t="shared" si="39"/>
        <v>-9.9790295755296833E-3</v>
      </c>
      <c r="L114" s="353">
        <v>2744279</v>
      </c>
      <c r="M114" s="70">
        <f t="shared" si="40"/>
        <v>-47152</v>
      </c>
      <c r="N114" s="54">
        <f t="shared" si="41"/>
        <v>-1.7181926473219377E-2</v>
      </c>
    </row>
    <row r="115" spans="1:14">
      <c r="A115" s="13"/>
      <c r="B115" s="15"/>
      <c r="C115" s="14" t="s">
        <v>112</v>
      </c>
      <c r="D115" s="68">
        <v>220015</v>
      </c>
      <c r="E115" s="68">
        <v>218068</v>
      </c>
      <c r="F115" s="65">
        <f t="shared" si="36"/>
        <v>1947</v>
      </c>
      <c r="G115" s="54">
        <f t="shared" si="37"/>
        <v>8.9284076526588031E-3</v>
      </c>
      <c r="H115" s="68">
        <v>194117</v>
      </c>
      <c r="I115" s="70">
        <f t="shared" si="38"/>
        <v>25898</v>
      </c>
      <c r="J115" s="54">
        <f t="shared" si="39"/>
        <v>0.13341438410855308</v>
      </c>
      <c r="L115" s="353">
        <v>210048</v>
      </c>
      <c r="M115" s="70">
        <f t="shared" si="40"/>
        <v>9967</v>
      </c>
      <c r="N115" s="54">
        <f t="shared" si="41"/>
        <v>4.7451058805606336E-2</v>
      </c>
    </row>
    <row r="116" spans="1:14">
      <c r="A116" s="13"/>
      <c r="B116" s="15"/>
      <c r="C116" s="14" t="s">
        <v>113</v>
      </c>
      <c r="D116" s="68">
        <v>106185</v>
      </c>
      <c r="E116" s="68">
        <v>101050</v>
      </c>
      <c r="F116" s="65">
        <f t="shared" si="36"/>
        <v>5135</v>
      </c>
      <c r="G116" s="54">
        <f t="shared" si="37"/>
        <v>5.0816427511133105E-2</v>
      </c>
      <c r="H116" s="68">
        <v>95000</v>
      </c>
      <c r="I116" s="70">
        <f t="shared" si="38"/>
        <v>11185</v>
      </c>
      <c r="J116" s="54">
        <f t="shared" si="39"/>
        <v>0.11773684210526315</v>
      </c>
      <c r="L116" s="353">
        <v>95000</v>
      </c>
      <c r="M116" s="70">
        <f t="shared" si="40"/>
        <v>11185</v>
      </c>
      <c r="N116" s="54">
        <f t="shared" si="41"/>
        <v>0.11773684210526315</v>
      </c>
    </row>
    <row r="117" spans="1:14">
      <c r="A117" s="13"/>
      <c r="B117" s="15"/>
      <c r="C117" s="14" t="s">
        <v>114</v>
      </c>
      <c r="D117" s="68">
        <v>0</v>
      </c>
      <c r="E117" s="68">
        <v>0</v>
      </c>
      <c r="F117" s="65">
        <f t="shared" si="36"/>
        <v>0</v>
      </c>
      <c r="G117" s="54">
        <v>0</v>
      </c>
      <c r="H117" s="68">
        <v>0</v>
      </c>
      <c r="I117" s="70">
        <f t="shared" si="38"/>
        <v>0</v>
      </c>
      <c r="J117" s="54">
        <v>0</v>
      </c>
      <c r="L117" s="353">
        <v>0</v>
      </c>
      <c r="M117" s="70">
        <f t="shared" si="40"/>
        <v>0</v>
      </c>
      <c r="N117" s="54">
        <v>0</v>
      </c>
    </row>
    <row r="118" spans="1:14">
      <c r="A118" s="30"/>
      <c r="B118" s="31" t="s">
        <v>88</v>
      </c>
      <c r="C118" s="11" t="s">
        <v>115</v>
      </c>
      <c r="D118" s="76">
        <v>60678</v>
      </c>
      <c r="E118" s="76">
        <v>58587</v>
      </c>
      <c r="F118" s="82">
        <f t="shared" si="36"/>
        <v>2091</v>
      </c>
      <c r="G118" s="53">
        <f t="shared" si="37"/>
        <v>3.5690511546930204E-2</v>
      </c>
      <c r="H118" s="76">
        <v>58587</v>
      </c>
      <c r="I118" s="72">
        <f t="shared" si="38"/>
        <v>2091</v>
      </c>
      <c r="J118" s="53">
        <f t="shared" si="39"/>
        <v>3.5690511546930204E-2</v>
      </c>
      <c r="L118" s="81">
        <v>58587</v>
      </c>
      <c r="M118" s="72">
        <f t="shared" si="40"/>
        <v>2091</v>
      </c>
      <c r="N118" s="53">
        <f t="shared" ref="N118" si="42">+M118/L118</f>
        <v>3.5690511546930204E-2</v>
      </c>
    </row>
    <row r="119" spans="1:14">
      <c r="A119" s="30"/>
      <c r="B119" s="31" t="s">
        <v>116</v>
      </c>
      <c r="C119" s="36" t="s">
        <v>117</v>
      </c>
      <c r="D119" s="76">
        <v>0</v>
      </c>
      <c r="E119" s="76">
        <v>0</v>
      </c>
      <c r="F119" s="91">
        <f t="shared" si="36"/>
        <v>0</v>
      </c>
      <c r="G119" s="57">
        <v>0</v>
      </c>
      <c r="H119" s="76">
        <v>0</v>
      </c>
      <c r="I119" s="70">
        <f t="shared" si="38"/>
        <v>0</v>
      </c>
      <c r="J119" s="57">
        <v>0</v>
      </c>
      <c r="L119" s="81">
        <v>0</v>
      </c>
      <c r="M119" s="70">
        <f t="shared" si="40"/>
        <v>0</v>
      </c>
      <c r="N119" s="57">
        <v>0</v>
      </c>
    </row>
    <row r="120" spans="1:14">
      <c r="A120" s="96" t="s">
        <v>118</v>
      </c>
      <c r="B120" s="97"/>
      <c r="C120" s="97"/>
      <c r="D120" s="84">
        <f t="shared" ref="D120:E120" si="43">D113+D118+D119</f>
        <v>3084005</v>
      </c>
      <c r="E120" s="84">
        <f t="shared" si="43"/>
        <v>2894103</v>
      </c>
      <c r="F120" s="85">
        <f t="shared" si="36"/>
        <v>189902</v>
      </c>
      <c r="G120" s="45">
        <f t="shared" si="37"/>
        <v>6.561687680086023E-2</v>
      </c>
      <c r="H120" s="84">
        <v>3072017</v>
      </c>
      <c r="I120" s="85">
        <f t="shared" si="38"/>
        <v>11988</v>
      </c>
      <c r="J120" s="45">
        <f t="shared" si="39"/>
        <v>3.9023221551182821E-3</v>
      </c>
      <c r="L120" s="84">
        <v>3107914</v>
      </c>
      <c r="M120" s="85">
        <f t="shared" si="40"/>
        <v>-23909</v>
      </c>
      <c r="N120" s="45">
        <f t="shared" ref="N120" si="44">+M120/L120</f>
        <v>-7.692941310473842E-3</v>
      </c>
    </row>
    <row r="121" spans="1:14">
      <c r="A121" s="13"/>
      <c r="B121" s="17"/>
      <c r="C121" s="12"/>
      <c r="D121" s="83"/>
      <c r="E121" s="83"/>
      <c r="F121" s="83"/>
      <c r="G121" s="55"/>
      <c r="H121" s="83"/>
      <c r="I121" s="350"/>
      <c r="J121" s="53"/>
      <c r="L121" s="83"/>
      <c r="M121" s="350"/>
      <c r="N121" s="53"/>
    </row>
    <row r="122" spans="1:14" ht="13.5" thickBot="1">
      <c r="A122" s="37" t="s">
        <v>119</v>
      </c>
      <c r="B122" s="38"/>
      <c r="C122" s="39"/>
      <c r="D122" s="92">
        <f t="shared" ref="D122:E122" si="45">D110-D120</f>
        <v>1821302</v>
      </c>
      <c r="E122" s="92">
        <f t="shared" si="45"/>
        <v>2401</v>
      </c>
      <c r="F122" s="92">
        <f>+D122-E122</f>
        <v>1818901</v>
      </c>
      <c r="G122" s="58">
        <f>+F122/E122</f>
        <v>757.55976676384842</v>
      </c>
      <c r="H122" s="92">
        <v>0</v>
      </c>
      <c r="I122" s="92">
        <f>+D122-H122</f>
        <v>1821302</v>
      </c>
      <c r="J122" s="58">
        <v>1</v>
      </c>
      <c r="L122" s="92">
        <v>0</v>
      </c>
      <c r="M122" s="92">
        <f>+D122-L122</f>
        <v>1821302</v>
      </c>
      <c r="N122" s="351">
        <v>-1</v>
      </c>
    </row>
    <row r="123" spans="1:14">
      <c r="F123" s="101"/>
    </row>
    <row r="124" spans="1:14">
      <c r="A124" s="40"/>
      <c r="B124" s="40"/>
      <c r="C124" s="40"/>
      <c r="D124" s="41"/>
      <c r="E124" s="41"/>
      <c r="F124" s="41"/>
      <c r="G124" s="169"/>
      <c r="H124" s="41"/>
      <c r="I124" s="41"/>
      <c r="J124" s="169"/>
    </row>
    <row r="125" spans="1:14">
      <c r="F125" s="101"/>
    </row>
    <row r="126" spans="1:14">
      <c r="F126" s="101"/>
    </row>
    <row r="127" spans="1:14">
      <c r="C127" s="42"/>
      <c r="D127" s="41"/>
      <c r="E127" s="41"/>
      <c r="F127" s="101"/>
      <c r="G127" s="170"/>
      <c r="H127" s="41"/>
      <c r="J127" s="170"/>
    </row>
    <row r="128" spans="1:14">
      <c r="F128" s="101"/>
    </row>
    <row r="129" spans="6:10">
      <c r="F129" s="101"/>
    </row>
    <row r="132" spans="6:10">
      <c r="G132" s="171"/>
      <c r="J132" s="171"/>
    </row>
    <row r="136" spans="6:10">
      <c r="I136">
        <v>28517.97</v>
      </c>
    </row>
    <row r="137" spans="6:10">
      <c r="I137">
        <v>317.82</v>
      </c>
    </row>
    <row r="138" spans="6:10">
      <c r="I138">
        <v>115.38</v>
      </c>
    </row>
    <row r="139" spans="6:10">
      <c r="I139">
        <v>9.61</v>
      </c>
    </row>
  </sheetData>
  <mergeCells count="8">
    <mergeCell ref="I6:J6"/>
    <mergeCell ref="M6:N6"/>
    <mergeCell ref="A4:C4"/>
    <mergeCell ref="F4:G4"/>
    <mergeCell ref="A6:C6"/>
    <mergeCell ref="D6:D7"/>
    <mergeCell ref="E6:E7"/>
    <mergeCell ref="F6:G6"/>
  </mergeCells>
  <printOptions horizontalCentered="1"/>
  <pageMargins left="0.51181102362204722" right="0.47244094488188981" top="0.94" bottom="0.43307086614173229" header="0.31496062992125984" footer="0.31496062992125984"/>
  <pageSetup paperSize="9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102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420" t="s">
        <v>252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</row>
    <row r="2" spans="1:12" ht="13.5" thickBot="1"/>
    <row r="3" spans="1:12" ht="16.899999999999999" customHeight="1" thickTop="1">
      <c r="A3" s="424" t="s">
        <v>155</v>
      </c>
      <c r="B3" s="151"/>
      <c r="C3" s="426" t="s">
        <v>156</v>
      </c>
      <c r="D3" s="421" t="s">
        <v>150</v>
      </c>
      <c r="E3" s="421" t="s">
        <v>151</v>
      </c>
      <c r="F3" s="422" t="s">
        <v>152</v>
      </c>
      <c r="G3" s="422"/>
      <c r="H3" s="423" t="s">
        <v>147</v>
      </c>
      <c r="I3" s="421" t="s">
        <v>148</v>
      </c>
      <c r="J3" s="421" t="s">
        <v>149</v>
      </c>
      <c r="K3" s="421" t="s">
        <v>145</v>
      </c>
      <c r="L3" s="421" t="s">
        <v>146</v>
      </c>
    </row>
    <row r="4" spans="1:12" ht="93" customHeight="1">
      <c r="A4" s="425"/>
      <c r="B4" s="152"/>
      <c r="C4" s="427"/>
      <c r="D4" s="421"/>
      <c r="E4" s="421"/>
      <c r="F4" s="421" t="s">
        <v>153</v>
      </c>
      <c r="G4" s="421" t="s">
        <v>154</v>
      </c>
      <c r="H4" s="423"/>
      <c r="I4" s="421"/>
      <c r="J4" s="421"/>
      <c r="K4" s="421"/>
      <c r="L4" s="421"/>
    </row>
    <row r="5" spans="1:12" ht="15.75">
      <c r="A5" s="104" t="s">
        <v>157</v>
      </c>
      <c r="B5" s="153"/>
      <c r="C5" s="428"/>
      <c r="D5" s="421"/>
      <c r="E5" s="421"/>
      <c r="F5" s="421"/>
      <c r="G5" s="421"/>
      <c r="H5" s="423"/>
      <c r="I5" s="421"/>
      <c r="J5" s="421"/>
      <c r="K5" s="421"/>
      <c r="L5" s="421"/>
    </row>
    <row r="6" spans="1:12" ht="25.5">
      <c r="A6" s="105" t="s">
        <v>158</v>
      </c>
      <c r="B6" s="154" t="s">
        <v>159</v>
      </c>
      <c r="C6" s="133" t="s">
        <v>160</v>
      </c>
      <c r="D6" s="139" t="e">
        <f>+#REF!</f>
        <v>#REF!</v>
      </c>
      <c r="E6" s="139" t="e">
        <f>+#REF!</f>
        <v>#REF!</v>
      </c>
      <c r="F6" s="139" t="e">
        <f>+#REF!</f>
        <v>#REF!</v>
      </c>
      <c r="G6" s="139" t="e">
        <f>+#REF!</f>
        <v>#REF!</v>
      </c>
      <c r="H6" s="139" t="e">
        <f>+#REF!</f>
        <v>#REF!</v>
      </c>
      <c r="I6" s="139" t="e">
        <f>+#REF!</f>
        <v>#REF!</v>
      </c>
      <c r="J6" s="139" t="e">
        <f>+#REF!</f>
        <v>#REF!</v>
      </c>
      <c r="K6" s="139" t="e">
        <f>+#REF!</f>
        <v>#REF!</v>
      </c>
      <c r="L6" s="139" t="e">
        <f>+#REF!</f>
        <v>#REF!</v>
      </c>
    </row>
    <row r="7" spans="1:12" ht="25.5">
      <c r="A7" s="106" t="s">
        <v>161</v>
      </c>
      <c r="B7" s="155">
        <f>+B6+1</f>
        <v>2</v>
      </c>
      <c r="C7" s="134" t="s">
        <v>128</v>
      </c>
      <c r="D7" s="139" t="e">
        <f>+#REF!</f>
        <v>#REF!</v>
      </c>
      <c r="E7" s="139" t="e">
        <f>+#REF!</f>
        <v>#REF!</v>
      </c>
      <c r="F7" s="139" t="e">
        <f>+#REF!</f>
        <v>#REF!</v>
      </c>
      <c r="G7" s="139" t="e">
        <f>+#REF!</f>
        <v>#REF!</v>
      </c>
      <c r="H7" s="139" t="e">
        <f>+#REF!</f>
        <v>#REF!</v>
      </c>
      <c r="I7" s="139" t="e">
        <f>+#REF!</f>
        <v>#REF!</v>
      </c>
      <c r="J7" s="139" t="e">
        <f>+#REF!</f>
        <v>#REF!</v>
      </c>
      <c r="K7" s="139" t="e">
        <f>+#REF!</f>
        <v>#REF!</v>
      </c>
      <c r="L7" s="139" t="e">
        <f>+#REF!</f>
        <v>#REF!</v>
      </c>
    </row>
    <row r="8" spans="1:12">
      <c r="A8" s="106" t="s">
        <v>162</v>
      </c>
      <c r="B8" s="155">
        <f t="shared" ref="B8:B18" si="0">+B7+1</f>
        <v>3</v>
      </c>
      <c r="C8" s="134" t="s">
        <v>126</v>
      </c>
      <c r="D8" s="139" t="e">
        <f>+#REF!</f>
        <v>#REF!</v>
      </c>
      <c r="E8" s="139" t="e">
        <f>+#REF!</f>
        <v>#REF!</v>
      </c>
      <c r="F8" s="139" t="e">
        <f>+#REF!</f>
        <v>#REF!</v>
      </c>
      <c r="G8" s="139" t="e">
        <f>+#REF!</f>
        <v>#REF!</v>
      </c>
      <c r="H8" s="139" t="e">
        <f>+#REF!</f>
        <v>#REF!</v>
      </c>
      <c r="I8" s="139" t="e">
        <f>+#REF!</f>
        <v>#REF!</v>
      </c>
      <c r="J8" s="139" t="e">
        <f>+#REF!</f>
        <v>#REF!</v>
      </c>
      <c r="K8" s="139" t="e">
        <f>+#REF!</f>
        <v>#REF!</v>
      </c>
      <c r="L8" s="139" t="e">
        <f>+#REF!</f>
        <v>#REF!</v>
      </c>
    </row>
    <row r="9" spans="1:12">
      <c r="A9" s="106" t="s">
        <v>163</v>
      </c>
      <c r="B9" s="155">
        <f t="shared" si="0"/>
        <v>4</v>
      </c>
      <c r="C9" s="134" t="s">
        <v>127</v>
      </c>
      <c r="D9" s="139" t="e">
        <f>+#REF!</f>
        <v>#REF!</v>
      </c>
      <c r="E9" s="139" t="e">
        <f>+#REF!</f>
        <v>#REF!</v>
      </c>
      <c r="F9" s="139" t="e">
        <f>+#REF!</f>
        <v>#REF!</v>
      </c>
      <c r="G9" s="139" t="e">
        <f>+#REF!</f>
        <v>#REF!</v>
      </c>
      <c r="H9" s="139" t="e">
        <f>+#REF!</f>
        <v>#REF!</v>
      </c>
      <c r="I9" s="139" t="e">
        <f>+#REF!</f>
        <v>#REF!</v>
      </c>
      <c r="J9" s="139" t="e">
        <f>+#REF!</f>
        <v>#REF!</v>
      </c>
      <c r="K9" s="139" t="e">
        <f>+#REF!</f>
        <v>#REF!</v>
      </c>
      <c r="L9" s="139" t="e">
        <f>+#REF!</f>
        <v>#REF!</v>
      </c>
    </row>
    <row r="10" spans="1:12" ht="25.5">
      <c r="A10" s="107" t="s">
        <v>164</v>
      </c>
      <c r="B10" s="155">
        <f t="shared" si="0"/>
        <v>5</v>
      </c>
      <c r="C10" s="134" t="s">
        <v>130</v>
      </c>
      <c r="D10" s="139" t="e">
        <f>+#REF!</f>
        <v>#REF!</v>
      </c>
      <c r="E10" s="139" t="e">
        <f>+#REF!</f>
        <v>#REF!</v>
      </c>
      <c r="F10" s="139" t="e">
        <f>+#REF!</f>
        <v>#REF!</v>
      </c>
      <c r="G10" s="139" t="e">
        <f>+#REF!</f>
        <v>#REF!</v>
      </c>
      <c r="H10" s="139" t="e">
        <f>+#REF!</f>
        <v>#REF!</v>
      </c>
      <c r="I10" s="139" t="e">
        <f>+#REF!</f>
        <v>#REF!</v>
      </c>
      <c r="J10" s="139" t="e">
        <f>+#REF!</f>
        <v>#REF!</v>
      </c>
      <c r="K10" s="139" t="e">
        <f>+#REF!</f>
        <v>#REF!</v>
      </c>
      <c r="L10" s="139" t="e">
        <f>+#REF!</f>
        <v>#REF!</v>
      </c>
    </row>
    <row r="11" spans="1:12" ht="25.5">
      <c r="A11" s="107" t="s">
        <v>165</v>
      </c>
      <c r="B11" s="155">
        <f t="shared" si="0"/>
        <v>6</v>
      </c>
      <c r="C11" s="134" t="s">
        <v>166</v>
      </c>
      <c r="D11" s="139" t="e">
        <f>+#REF!-'ce art. 44'!D8-'ce art. 44'!D9+#REF!+#REF!</f>
        <v>#REF!</v>
      </c>
      <c r="E11" s="139" t="e">
        <f>+#REF!-'ce art. 44'!E8-'ce art. 44'!E9+#REF!+#REF!</f>
        <v>#REF!</v>
      </c>
      <c r="F11" s="139" t="e">
        <f>+#REF!-'ce art. 44'!F8-'ce art. 44'!F9+#REF!+#REF!</f>
        <v>#REF!</v>
      </c>
      <c r="G11" s="139" t="e">
        <f>+#REF!-'ce art. 44'!G8-'ce art. 44'!G9+#REF!+#REF!</f>
        <v>#REF!</v>
      </c>
      <c r="H11" s="139" t="e">
        <f>+#REF!-'ce art. 44'!H8-'ce art. 44'!H9+#REF!+#REF!</f>
        <v>#REF!</v>
      </c>
      <c r="I11" s="139" t="e">
        <f>+#REF!-'ce art. 44'!I8-'ce art. 44'!I9+#REF!+#REF!</f>
        <v>#REF!</v>
      </c>
      <c r="J11" s="139" t="e">
        <f>+#REF!-'ce art. 44'!J8-'ce art. 44'!J9+#REF!+#REF!</f>
        <v>#REF!</v>
      </c>
      <c r="K11" s="139" t="e">
        <f>+#REF!-'ce art. 44'!K8-'ce art. 44'!K9+#REF!+#REF!</f>
        <v>#REF!</v>
      </c>
      <c r="L11" s="139" t="e">
        <f>+#REF!-'ce art. 44'!L8-'ce art. 44'!L9+#REF!+#REF!</f>
        <v>#REF!</v>
      </c>
    </row>
    <row r="12" spans="1:12">
      <c r="A12" s="107" t="s">
        <v>167</v>
      </c>
      <c r="B12" s="155">
        <f t="shared" si="0"/>
        <v>7</v>
      </c>
      <c r="C12" s="134" t="s">
        <v>133</v>
      </c>
      <c r="D12" s="139" t="e">
        <f>+#REF!</f>
        <v>#REF!</v>
      </c>
      <c r="E12" s="139" t="e">
        <f>+#REF!</f>
        <v>#REF!</v>
      </c>
      <c r="F12" s="139" t="e">
        <f>+#REF!</f>
        <v>#REF!</v>
      </c>
      <c r="G12" s="139" t="e">
        <f>+#REF!</f>
        <v>#REF!</v>
      </c>
      <c r="H12" s="139" t="e">
        <f>+#REF!</f>
        <v>#REF!</v>
      </c>
      <c r="I12" s="139" t="e">
        <f>+#REF!</f>
        <v>#REF!</v>
      </c>
      <c r="J12" s="139" t="e">
        <f>+#REF!</f>
        <v>#REF!</v>
      </c>
      <c r="K12" s="139" t="e">
        <f>+#REF!</f>
        <v>#REF!</v>
      </c>
      <c r="L12" s="139" t="e">
        <f>+#REF!</f>
        <v>#REF!</v>
      </c>
    </row>
    <row r="13" spans="1:12">
      <c r="A13" s="107" t="s">
        <v>168</v>
      </c>
      <c r="B13" s="155">
        <f t="shared" si="0"/>
        <v>8</v>
      </c>
      <c r="C13" s="135" t="s">
        <v>132</v>
      </c>
      <c r="D13" s="139" t="e">
        <f>+#REF!</f>
        <v>#REF!</v>
      </c>
      <c r="E13" s="139" t="e">
        <f>+#REF!</f>
        <v>#REF!</v>
      </c>
      <c r="F13" s="139" t="e">
        <f>+#REF!</f>
        <v>#REF!</v>
      </c>
      <c r="G13" s="139" t="e">
        <f>+#REF!</f>
        <v>#REF!</v>
      </c>
      <c r="H13" s="139" t="e">
        <f>+#REF!</f>
        <v>#REF!</v>
      </c>
      <c r="I13" s="139" t="e">
        <f>+#REF!</f>
        <v>#REF!</v>
      </c>
      <c r="J13" s="139" t="e">
        <f>+#REF!</f>
        <v>#REF!</v>
      </c>
      <c r="K13" s="139" t="e">
        <f>+#REF!</f>
        <v>#REF!</v>
      </c>
      <c r="L13" s="139" t="e">
        <f>+#REF!</f>
        <v>#REF!</v>
      </c>
    </row>
    <row r="14" spans="1:12" ht="66.599999999999994" customHeight="1">
      <c r="A14" s="107" t="s">
        <v>169</v>
      </c>
      <c r="B14" s="155">
        <f t="shared" si="0"/>
        <v>9</v>
      </c>
      <c r="C14" s="136" t="s">
        <v>170</v>
      </c>
      <c r="D14" s="139" t="e">
        <f>#REF!+#REF!+#REF!+#REF!+#REF!+#REF!+#REF!+#REF!+#REF!+#REF!+#REF!+#REF!+#REF!+#REF!+#REF!</f>
        <v>#REF!</v>
      </c>
      <c r="E14" s="139" t="e">
        <f>#REF!+#REF!+#REF!+#REF!+#REF!+#REF!+#REF!+#REF!+#REF!+#REF!+#REF!+#REF!+#REF!+#REF!+#REF!</f>
        <v>#REF!</v>
      </c>
      <c r="F14" s="139" t="e">
        <f>#REF!+#REF!+#REF!+#REF!+#REF!+#REF!+#REF!+#REF!+#REF!+#REF!+#REF!+#REF!+#REF!+#REF!+#REF!</f>
        <v>#REF!</v>
      </c>
      <c r="G14" s="139" t="e">
        <f>#REF!+#REF!+#REF!+#REF!+#REF!+#REF!+#REF!+#REF!+#REF!+#REF!+#REF!+#REF!+#REF!+#REF!+#REF!</f>
        <v>#REF!</v>
      </c>
      <c r="H14" s="139" t="e">
        <f>#REF!+#REF!+#REF!+#REF!+#REF!+#REF!+#REF!+#REF!+#REF!+#REF!+#REF!+#REF!+#REF!+#REF!+#REF!</f>
        <v>#REF!</v>
      </c>
      <c r="I14" s="139" t="e">
        <f>#REF!+#REF!+#REF!+#REF!+#REF!+#REF!+#REF!+#REF!+#REF!+#REF!+#REF!+#REF!+#REF!+#REF!+#REF!</f>
        <v>#REF!</v>
      </c>
      <c r="J14" s="139" t="e">
        <f>#REF!+#REF!+#REF!+#REF!+#REF!+#REF!+#REF!+#REF!+#REF!+#REF!+#REF!+#REF!+#REF!+#REF!+#REF!</f>
        <v>#REF!</v>
      </c>
      <c r="K14" s="139" t="e">
        <f>#REF!+#REF!+#REF!+#REF!+#REF!+#REF!+#REF!+#REF!+#REF!+#REF!+#REF!+#REF!+#REF!+#REF!+#REF!</f>
        <v>#REF!</v>
      </c>
      <c r="L14" s="139" t="e">
        <f>#REF!+#REF!+#REF!+#REF!+#REF!+#REF!+#REF!+#REF!+#REF!+#REF!+#REF!+#REF!+#REF!+#REF!+#REF!</f>
        <v>#REF!</v>
      </c>
    </row>
    <row r="15" spans="1:12" ht="25.5">
      <c r="A15" s="108" t="s">
        <v>171</v>
      </c>
      <c r="B15" s="155">
        <f t="shared" si="0"/>
        <v>10</v>
      </c>
      <c r="C15" s="134" t="s">
        <v>129</v>
      </c>
      <c r="D15" s="139" t="e">
        <f>+#REF!</f>
        <v>#REF!</v>
      </c>
      <c r="E15" s="139" t="e">
        <f>+#REF!</f>
        <v>#REF!</v>
      </c>
      <c r="F15" s="139" t="e">
        <f>+#REF!</f>
        <v>#REF!</v>
      </c>
      <c r="G15" s="139" t="e">
        <f>+#REF!</f>
        <v>#REF!</v>
      </c>
      <c r="H15" s="139" t="e">
        <f>+#REF!</f>
        <v>#REF!</v>
      </c>
      <c r="I15" s="139" t="e">
        <f>+#REF!</f>
        <v>#REF!</v>
      </c>
      <c r="J15" s="139" t="e">
        <f>+#REF!</f>
        <v>#REF!</v>
      </c>
      <c r="K15" s="139" t="e">
        <f>+#REF!</f>
        <v>#REF!</v>
      </c>
      <c r="L15" s="139" t="e">
        <f>+#REF!</f>
        <v>#REF!</v>
      </c>
    </row>
    <row r="16" spans="1:12">
      <c r="A16" s="107" t="s">
        <v>172</v>
      </c>
      <c r="B16" s="155">
        <f t="shared" si="0"/>
        <v>11</v>
      </c>
      <c r="C16" s="134" t="s">
        <v>173</v>
      </c>
      <c r="D16" s="139" t="e">
        <f>+#REF!+#REF!</f>
        <v>#REF!</v>
      </c>
      <c r="E16" s="139" t="e">
        <f>+#REF!+#REF!</f>
        <v>#REF!</v>
      </c>
      <c r="F16" s="139" t="e">
        <f>+#REF!+#REF!</f>
        <v>#REF!</v>
      </c>
      <c r="G16" s="139" t="e">
        <f>+#REF!+#REF!</f>
        <v>#REF!</v>
      </c>
      <c r="H16" s="139" t="e">
        <f>+#REF!+#REF!</f>
        <v>#REF!</v>
      </c>
      <c r="I16" s="139" t="e">
        <f>+#REF!+#REF!</f>
        <v>#REF!</v>
      </c>
      <c r="J16" s="139" t="e">
        <f>+#REF!+#REF!</f>
        <v>#REF!</v>
      </c>
      <c r="K16" s="139" t="e">
        <f>+#REF!+#REF!</f>
        <v>#REF!</v>
      </c>
      <c r="L16" s="139" t="e">
        <f>+#REF!+#REF!</f>
        <v>#REF!</v>
      </c>
    </row>
    <row r="17" spans="1:12">
      <c r="A17" s="109" t="s">
        <v>174</v>
      </c>
      <c r="B17" s="155">
        <f>+B16+1</f>
        <v>12</v>
      </c>
      <c r="C17" s="136" t="s">
        <v>131</v>
      </c>
      <c r="D17" s="139" t="e">
        <f>+#REF!</f>
        <v>#REF!</v>
      </c>
      <c r="E17" s="139" t="e">
        <f>+#REF!</f>
        <v>#REF!</v>
      </c>
      <c r="F17" s="139" t="e">
        <f>+#REF!</f>
        <v>#REF!</v>
      </c>
      <c r="G17" s="139" t="e">
        <f>+#REF!</f>
        <v>#REF!</v>
      </c>
      <c r="H17" s="139" t="e">
        <f>+#REF!</f>
        <v>#REF!</v>
      </c>
      <c r="I17" s="139" t="e">
        <f>+#REF!</f>
        <v>#REF!</v>
      </c>
      <c r="J17" s="139" t="e">
        <f>+#REF!</f>
        <v>#REF!</v>
      </c>
      <c r="K17" s="139" t="e">
        <f>+#REF!</f>
        <v>#REF!</v>
      </c>
      <c r="L17" s="139" t="e">
        <f>+#REF!</f>
        <v>#REF!</v>
      </c>
    </row>
    <row r="18" spans="1:12" ht="65.650000000000006" customHeight="1">
      <c r="A18" s="110" t="s">
        <v>175</v>
      </c>
      <c r="B18" s="156">
        <f t="shared" si="0"/>
        <v>13</v>
      </c>
      <c r="C18" s="137" t="s">
        <v>176</v>
      </c>
      <c r="D18" s="139" t="e">
        <f>+#REF!+#REF!+#REF!+#REF!+#REF!+#REF!+#REF!+#REF!+#REF!+#REF!+#REF!+#REF!+#REF!+#REF!</f>
        <v>#REF!</v>
      </c>
      <c r="E18" s="139" t="e">
        <f>+#REF!+#REF!+#REF!+#REF!+#REF!+#REF!+#REF!+#REF!+#REF!+#REF!+#REF!+#REF!+#REF!+#REF!</f>
        <v>#REF!</v>
      </c>
      <c r="F18" s="139" t="e">
        <f>+#REF!+#REF!+#REF!+#REF!+#REF!+#REF!+#REF!+#REF!+#REF!+#REF!+#REF!+#REF!+#REF!+#REF!</f>
        <v>#REF!</v>
      </c>
      <c r="G18" s="139" t="e">
        <f>+#REF!+#REF!+#REF!+#REF!+#REF!+#REF!+#REF!+#REF!+#REF!+#REF!+#REF!+#REF!+#REF!+#REF!</f>
        <v>#REF!</v>
      </c>
      <c r="H18" s="139" t="e">
        <f>+#REF!+#REF!+#REF!+#REF!+#REF!+#REF!+#REF!+#REF!+#REF!+#REF!+#REF!+#REF!+#REF!+#REF!</f>
        <v>#REF!</v>
      </c>
      <c r="I18" s="139" t="e">
        <f>+#REF!+#REF!+#REF!+#REF!+#REF!+#REF!+#REF!+#REF!+#REF!+#REF!+#REF!+#REF!+#REF!+#REF!</f>
        <v>#REF!</v>
      </c>
      <c r="J18" s="139" t="e">
        <f>+#REF!+#REF!+#REF!+#REF!+#REF!+#REF!+#REF!+#REF!+#REF!+#REF!+#REF!+#REF!+#REF!+#REF!</f>
        <v>#REF!</v>
      </c>
      <c r="K18" s="139" t="e">
        <f>+#REF!+#REF!+#REF!+#REF!+#REF!+#REF!+#REF!+#REF!+#REF!+#REF!+#REF!+#REF!+#REF!+#REF!</f>
        <v>#REF!</v>
      </c>
      <c r="L18" s="139" t="e">
        <f>+#REF!+#REF!+#REF!+#REF!+#REF!+#REF!+#REF!+#REF!+#REF!+#REF!+#REF!+#REF!+#REF!+#REF!</f>
        <v>#REF!</v>
      </c>
    </row>
    <row r="19" spans="1:12" ht="34.5" thickBot="1">
      <c r="A19" s="111" t="s">
        <v>177</v>
      </c>
      <c r="B19" s="157" t="s">
        <v>178</v>
      </c>
      <c r="C19" s="138"/>
      <c r="D19" s="139" t="e">
        <f>D6+D7+D8+D9+D10+D11+D12+D13+D14+D15+D16+D17+D18</f>
        <v>#REF!</v>
      </c>
      <c r="E19" s="139" t="e">
        <f t="shared" ref="E19:L19" si="1">E6+E7+E8+E9+E10+E11+E12+E13+E14+E15+E16+E17+E18</f>
        <v>#REF!</v>
      </c>
      <c r="F19" s="139" t="e">
        <f t="shared" si="1"/>
        <v>#REF!</v>
      </c>
      <c r="G19" s="139" t="e">
        <f t="shared" si="1"/>
        <v>#REF!</v>
      </c>
      <c r="H19" s="139" t="e">
        <f t="shared" si="1"/>
        <v>#REF!</v>
      </c>
      <c r="I19" s="139" t="e">
        <f t="shared" si="1"/>
        <v>#REF!</v>
      </c>
      <c r="J19" s="139" t="e">
        <f t="shared" si="1"/>
        <v>#REF!</v>
      </c>
      <c r="K19" s="139" t="e">
        <f t="shared" si="1"/>
        <v>#REF!</v>
      </c>
      <c r="L19" s="139" t="e">
        <f t="shared" si="1"/>
        <v>#REF!</v>
      </c>
    </row>
    <row r="20" spans="1:12" ht="13.5" thickTop="1">
      <c r="A20" s="112"/>
      <c r="B20" s="158"/>
      <c r="C20" s="113"/>
    </row>
    <row r="21" spans="1:12" ht="13.5" thickBot="1">
      <c r="A21" s="114"/>
      <c r="B21" s="159"/>
      <c r="C21" s="115"/>
    </row>
    <row r="22" spans="1:12" ht="23.65" customHeight="1" thickTop="1">
      <c r="A22" s="424" t="s">
        <v>179</v>
      </c>
      <c r="B22" s="151"/>
      <c r="C22" s="429" t="s">
        <v>156</v>
      </c>
      <c r="D22" s="421" t="s">
        <v>150</v>
      </c>
      <c r="E22" s="421" t="s">
        <v>151</v>
      </c>
      <c r="F22" s="422" t="s">
        <v>152</v>
      </c>
      <c r="G22" s="422"/>
      <c r="H22" s="423" t="s">
        <v>147</v>
      </c>
      <c r="I22" s="421" t="s">
        <v>148</v>
      </c>
      <c r="J22" s="421" t="s">
        <v>149</v>
      </c>
      <c r="K22" s="421" t="s">
        <v>145</v>
      </c>
      <c r="L22" s="421" t="s">
        <v>146</v>
      </c>
    </row>
    <row r="23" spans="1:12" ht="28.9" customHeight="1">
      <c r="A23" s="425"/>
      <c r="B23" s="152"/>
      <c r="C23" s="430"/>
      <c r="D23" s="421"/>
      <c r="E23" s="421"/>
      <c r="F23" s="421" t="s">
        <v>153</v>
      </c>
      <c r="G23" s="421" t="s">
        <v>154</v>
      </c>
      <c r="H23" s="423"/>
      <c r="I23" s="421"/>
      <c r="J23" s="421"/>
      <c r="K23" s="421"/>
      <c r="L23" s="421"/>
    </row>
    <row r="24" spans="1:12" ht="28.15" customHeight="1">
      <c r="A24" s="104" t="s">
        <v>157</v>
      </c>
      <c r="B24" s="160"/>
      <c r="C24" s="431"/>
      <c r="D24" s="421"/>
      <c r="E24" s="421"/>
      <c r="F24" s="421"/>
      <c r="G24" s="421"/>
      <c r="H24" s="423"/>
      <c r="I24" s="421"/>
      <c r="J24" s="421"/>
      <c r="K24" s="421"/>
      <c r="L24" s="421"/>
    </row>
    <row r="25" spans="1:12" ht="22.5">
      <c r="A25" s="116" t="s">
        <v>180</v>
      </c>
      <c r="B25" s="161" t="s">
        <v>181</v>
      </c>
      <c r="C25" s="140"/>
      <c r="D25" s="139" t="e">
        <f>+D26+D27+D28+D29+D30</f>
        <v>#REF!</v>
      </c>
      <c r="E25" s="139" t="e">
        <f t="shared" ref="E25:L25" si="2">+E26+E27+E28+E29+E30</f>
        <v>#REF!</v>
      </c>
      <c r="F25" s="139" t="e">
        <f t="shared" si="2"/>
        <v>#REF!</v>
      </c>
      <c r="G25" s="139" t="e">
        <f t="shared" si="2"/>
        <v>#REF!</v>
      </c>
      <c r="H25" s="139" t="e">
        <f t="shared" si="2"/>
        <v>#REF!</v>
      </c>
      <c r="I25" s="139" t="e">
        <f t="shared" si="2"/>
        <v>#REF!</v>
      </c>
      <c r="J25" s="139" t="e">
        <f t="shared" si="2"/>
        <v>#REF!</v>
      </c>
      <c r="K25" s="139" t="e">
        <f t="shared" si="2"/>
        <v>#REF!</v>
      </c>
      <c r="L25" s="139" t="e">
        <f t="shared" si="2"/>
        <v>#REF!</v>
      </c>
    </row>
    <row r="26" spans="1:12">
      <c r="A26" s="117" t="s">
        <v>182</v>
      </c>
      <c r="B26" s="118" t="s">
        <v>183</v>
      </c>
      <c r="C26" s="141" t="s">
        <v>136</v>
      </c>
      <c r="D26" s="139" t="e">
        <f>+#REF!</f>
        <v>#REF!</v>
      </c>
      <c r="E26" s="139" t="e">
        <f>+#REF!</f>
        <v>#REF!</v>
      </c>
      <c r="F26" s="139" t="e">
        <f>+#REF!</f>
        <v>#REF!</v>
      </c>
      <c r="G26" s="139" t="e">
        <f>+#REF!</f>
        <v>#REF!</v>
      </c>
      <c r="H26" s="139" t="e">
        <f>+#REF!</f>
        <v>#REF!</v>
      </c>
      <c r="I26" s="139" t="e">
        <f>+#REF!</f>
        <v>#REF!</v>
      </c>
      <c r="J26" s="139" t="e">
        <f>+#REF!</f>
        <v>#REF!</v>
      </c>
      <c r="K26" s="139" t="e">
        <f>+#REF!</f>
        <v>#REF!</v>
      </c>
      <c r="L26" s="139" t="e">
        <f>+#REF!</f>
        <v>#REF!</v>
      </c>
    </row>
    <row r="27" spans="1:12">
      <c r="A27" s="117" t="s">
        <v>184</v>
      </c>
      <c r="B27" s="118" t="s">
        <v>185</v>
      </c>
      <c r="C27" s="141" t="s">
        <v>137</v>
      </c>
      <c r="D27" s="139" t="e">
        <f>+#REF!</f>
        <v>#REF!</v>
      </c>
      <c r="E27" s="139" t="e">
        <f>+#REF!</f>
        <v>#REF!</v>
      </c>
      <c r="F27" s="139" t="e">
        <f>+#REF!</f>
        <v>#REF!</v>
      </c>
      <c r="G27" s="139" t="e">
        <f>+#REF!</f>
        <v>#REF!</v>
      </c>
      <c r="H27" s="139" t="e">
        <f>+#REF!</f>
        <v>#REF!</v>
      </c>
      <c r="I27" s="139" t="e">
        <f>+#REF!</f>
        <v>#REF!</v>
      </c>
      <c r="J27" s="139" t="e">
        <f>+#REF!</f>
        <v>#REF!</v>
      </c>
      <c r="K27" s="139" t="e">
        <f>+#REF!</f>
        <v>#REF!</v>
      </c>
      <c r="L27" s="139" t="e">
        <f>+#REF!</f>
        <v>#REF!</v>
      </c>
    </row>
    <row r="28" spans="1:12">
      <c r="A28" s="117" t="s">
        <v>186</v>
      </c>
      <c r="B28" s="118" t="s">
        <v>187</v>
      </c>
      <c r="C28" s="141" t="s">
        <v>138</v>
      </c>
      <c r="D28" s="139" t="e">
        <f>+#REF!</f>
        <v>#REF!</v>
      </c>
      <c r="E28" s="139" t="e">
        <f>+#REF!</f>
        <v>#REF!</v>
      </c>
      <c r="F28" s="139" t="e">
        <f>+#REF!</f>
        <v>#REF!</v>
      </c>
      <c r="G28" s="139" t="e">
        <f>+#REF!</f>
        <v>#REF!</v>
      </c>
      <c r="H28" s="139" t="e">
        <f>+#REF!</f>
        <v>#REF!</v>
      </c>
      <c r="I28" s="139" t="e">
        <f>+#REF!</f>
        <v>#REF!</v>
      </c>
      <c r="J28" s="139" t="e">
        <f>+#REF!</f>
        <v>#REF!</v>
      </c>
      <c r="K28" s="139" t="e">
        <f>+#REF!</f>
        <v>#REF!</v>
      </c>
      <c r="L28" s="139" t="e">
        <f>+#REF!</f>
        <v>#REF!</v>
      </c>
    </row>
    <row r="29" spans="1:12">
      <c r="A29" s="117" t="s">
        <v>188</v>
      </c>
      <c r="B29" s="118" t="s">
        <v>189</v>
      </c>
      <c r="C29" s="141" t="s">
        <v>139</v>
      </c>
      <c r="D29" s="139" t="e">
        <f>+#REF!</f>
        <v>#REF!</v>
      </c>
      <c r="E29" s="139" t="e">
        <f>+#REF!</f>
        <v>#REF!</v>
      </c>
      <c r="F29" s="139" t="e">
        <f>+#REF!</f>
        <v>#REF!</v>
      </c>
      <c r="G29" s="139" t="e">
        <f>+#REF!</f>
        <v>#REF!</v>
      </c>
      <c r="H29" s="139" t="e">
        <f>+#REF!</f>
        <v>#REF!</v>
      </c>
      <c r="I29" s="139" t="e">
        <f>+#REF!</f>
        <v>#REF!</v>
      </c>
      <c r="J29" s="139" t="e">
        <f>+#REF!</f>
        <v>#REF!</v>
      </c>
      <c r="K29" s="139" t="e">
        <f>+#REF!</f>
        <v>#REF!</v>
      </c>
      <c r="L29" s="139" t="e">
        <f>+#REF!</f>
        <v>#REF!</v>
      </c>
    </row>
    <row r="30" spans="1:12">
      <c r="A30" s="119" t="s">
        <v>190</v>
      </c>
      <c r="B30" s="118" t="s">
        <v>191</v>
      </c>
      <c r="C30" s="141" t="s">
        <v>192</v>
      </c>
      <c r="D30" s="139" t="e">
        <f>+#REF!+#REF!</f>
        <v>#REF!</v>
      </c>
      <c r="E30" s="139" t="e">
        <f>+#REF!+#REF!</f>
        <v>#REF!</v>
      </c>
      <c r="F30" s="139" t="e">
        <f>+#REF!+#REF!</f>
        <v>#REF!</v>
      </c>
      <c r="G30" s="139" t="e">
        <f>+#REF!+#REF!</f>
        <v>#REF!</v>
      </c>
      <c r="H30" s="139" t="e">
        <f>+#REF!+#REF!</f>
        <v>#REF!</v>
      </c>
      <c r="I30" s="139" t="e">
        <f>+#REF!+#REF!</f>
        <v>#REF!</v>
      </c>
      <c r="J30" s="139" t="e">
        <f>+#REF!+#REF!</f>
        <v>#REF!</v>
      </c>
      <c r="K30" s="139" t="e">
        <f>+#REF!+#REF!</f>
        <v>#REF!</v>
      </c>
      <c r="L30" s="139" t="e">
        <f>+#REF!+#REF!</f>
        <v>#REF!</v>
      </c>
    </row>
    <row r="31" spans="1:12">
      <c r="A31" s="120" t="s">
        <v>193</v>
      </c>
      <c r="B31" s="162">
        <v>16</v>
      </c>
      <c r="C31" s="142" t="s">
        <v>141</v>
      </c>
      <c r="D31" s="139" t="e">
        <f>+#REF!</f>
        <v>#REF!</v>
      </c>
      <c r="E31" s="139" t="e">
        <f>+#REF!</f>
        <v>#REF!</v>
      </c>
      <c r="F31" s="139" t="e">
        <f>+#REF!</f>
        <v>#REF!</v>
      </c>
      <c r="G31" s="139" t="e">
        <f>+#REF!</f>
        <v>#REF!</v>
      </c>
      <c r="H31" s="139" t="e">
        <f>+#REF!</f>
        <v>#REF!</v>
      </c>
      <c r="I31" s="139" t="e">
        <f>+#REF!</f>
        <v>#REF!</v>
      </c>
      <c r="J31" s="139" t="e">
        <f>+#REF!</f>
        <v>#REF!</v>
      </c>
      <c r="K31" s="139" t="e">
        <f>+#REF!</f>
        <v>#REF!</v>
      </c>
      <c r="L31" s="139" t="e">
        <f>+#REF!</f>
        <v>#REF!</v>
      </c>
    </row>
    <row r="32" spans="1:12">
      <c r="A32" s="120" t="s">
        <v>194</v>
      </c>
      <c r="B32" s="162" t="s">
        <v>195</v>
      </c>
      <c r="C32" s="143"/>
      <c r="D32" s="139" t="e">
        <f>+D33+D34</f>
        <v>#REF!</v>
      </c>
      <c r="E32" s="139" t="e">
        <f t="shared" ref="E32:L32" si="3">+E33+E34</f>
        <v>#REF!</v>
      </c>
      <c r="F32" s="139" t="e">
        <f t="shared" si="3"/>
        <v>#REF!</v>
      </c>
      <c r="G32" s="139" t="e">
        <f t="shared" si="3"/>
        <v>#REF!</v>
      </c>
      <c r="H32" s="139" t="e">
        <f t="shared" si="3"/>
        <v>#REF!</v>
      </c>
      <c r="I32" s="139" t="e">
        <f t="shared" si="3"/>
        <v>#REF!</v>
      </c>
      <c r="J32" s="139" t="e">
        <f t="shared" si="3"/>
        <v>#REF!</v>
      </c>
      <c r="K32" s="139" t="e">
        <f t="shared" si="3"/>
        <v>#REF!</v>
      </c>
      <c r="L32" s="139" t="e">
        <f t="shared" si="3"/>
        <v>#REF!</v>
      </c>
    </row>
    <row r="33" spans="1:12" ht="30" customHeight="1">
      <c r="A33" s="121" t="s">
        <v>196</v>
      </c>
      <c r="B33" s="122" t="s">
        <v>197</v>
      </c>
      <c r="C33" s="141" t="s">
        <v>198</v>
      </c>
      <c r="D33" s="139" t="e">
        <f>+#REF!-#REF!-#REF!-#REF!-#REF!</f>
        <v>#REF!</v>
      </c>
      <c r="E33" s="139" t="e">
        <f>+#REF!-#REF!-#REF!-#REF!-#REF!</f>
        <v>#REF!</v>
      </c>
      <c r="F33" s="139" t="e">
        <f>+#REF!-#REF!-#REF!-#REF!-#REF!</f>
        <v>#REF!</v>
      </c>
      <c r="G33" s="139" t="e">
        <f>+#REF!-#REF!-#REF!-#REF!-#REF!</f>
        <v>#REF!</v>
      </c>
      <c r="H33" s="139" t="e">
        <f>+#REF!-#REF!-#REF!-#REF!-#REF!</f>
        <v>#REF!</v>
      </c>
      <c r="I33" s="139" t="e">
        <f>+#REF!-#REF!-#REF!-#REF!-#REF!</f>
        <v>#REF!</v>
      </c>
      <c r="J33" s="139" t="e">
        <f>+#REF!-#REF!-#REF!-#REF!-#REF!</f>
        <v>#REF!</v>
      </c>
      <c r="K33" s="139" t="e">
        <f>+#REF!-#REF!-#REF!-#REF!-#REF!</f>
        <v>#REF!</v>
      </c>
      <c r="L33" s="139" t="e">
        <f>+#REF!-#REF!-#REF!-#REF!-#REF!</f>
        <v>#REF!</v>
      </c>
    </row>
    <row r="34" spans="1:12">
      <c r="A34" s="121" t="s">
        <v>199</v>
      </c>
      <c r="B34" s="122" t="s">
        <v>200</v>
      </c>
      <c r="C34" s="142" t="s">
        <v>134</v>
      </c>
      <c r="D34" s="139" t="e">
        <f>+#REF!</f>
        <v>#REF!</v>
      </c>
      <c r="E34" s="139" t="e">
        <f>+#REF!</f>
        <v>#REF!</v>
      </c>
      <c r="F34" s="139" t="e">
        <f>+#REF!</f>
        <v>#REF!</v>
      </c>
      <c r="G34" s="139" t="e">
        <f>+#REF!</f>
        <v>#REF!</v>
      </c>
      <c r="H34" s="139" t="e">
        <f>+#REF!</f>
        <v>#REF!</v>
      </c>
      <c r="I34" s="139" t="e">
        <f>+#REF!</f>
        <v>#REF!</v>
      </c>
      <c r="J34" s="139" t="e">
        <f>+#REF!</f>
        <v>#REF!</v>
      </c>
      <c r="K34" s="139" t="e">
        <f>+#REF!</f>
        <v>#REF!</v>
      </c>
      <c r="L34" s="139" t="e">
        <f>+#REF!</f>
        <v>#REF!</v>
      </c>
    </row>
    <row r="35" spans="1:12">
      <c r="A35" s="120" t="s">
        <v>201</v>
      </c>
      <c r="B35" s="162" t="s">
        <v>202</v>
      </c>
      <c r="C35" s="143"/>
      <c r="D35" s="139" t="e">
        <f>+D36+D37</f>
        <v>#REF!</v>
      </c>
      <c r="E35" s="139" t="e">
        <f t="shared" ref="E35:L35" si="4">+E36+E37</f>
        <v>#REF!</v>
      </c>
      <c r="F35" s="139" t="e">
        <f t="shared" si="4"/>
        <v>#REF!</v>
      </c>
      <c r="G35" s="139" t="e">
        <f t="shared" si="4"/>
        <v>#REF!</v>
      </c>
      <c r="H35" s="139" t="e">
        <f t="shared" si="4"/>
        <v>#REF!</v>
      </c>
      <c r="I35" s="139" t="e">
        <f t="shared" si="4"/>
        <v>#REF!</v>
      </c>
      <c r="J35" s="139" t="e">
        <f t="shared" si="4"/>
        <v>#REF!</v>
      </c>
      <c r="K35" s="139" t="e">
        <f t="shared" si="4"/>
        <v>#REF!</v>
      </c>
      <c r="L35" s="139" t="e">
        <f t="shared" si="4"/>
        <v>#REF!</v>
      </c>
    </row>
    <row r="36" spans="1:12">
      <c r="A36" s="121" t="s">
        <v>203</v>
      </c>
      <c r="B36" s="122" t="s">
        <v>204</v>
      </c>
      <c r="C36" s="142" t="s">
        <v>205</v>
      </c>
      <c r="D36" s="139" t="e">
        <f>+#REF!+#REF!-#REF!+#REF!</f>
        <v>#REF!</v>
      </c>
      <c r="E36" s="139" t="e">
        <f>+#REF!+#REF!-#REF!+#REF!</f>
        <v>#REF!</v>
      </c>
      <c r="F36" s="139" t="e">
        <f>+#REF!+#REF!-#REF!+#REF!</f>
        <v>#REF!</v>
      </c>
      <c r="G36" s="139" t="e">
        <f>+#REF!+#REF!-#REF!+#REF!</f>
        <v>#REF!</v>
      </c>
      <c r="H36" s="139" t="e">
        <f>+#REF!+#REF!-#REF!+#REF!</f>
        <v>#REF!</v>
      </c>
      <c r="I36" s="139" t="e">
        <f>+#REF!+#REF!-#REF!+#REF!</f>
        <v>#REF!</v>
      </c>
      <c r="J36" s="139" t="e">
        <f>+#REF!+#REF!-#REF!+#REF!</f>
        <v>#REF!</v>
      </c>
      <c r="K36" s="139" t="e">
        <f>+#REF!+#REF!-#REF!+#REF!</f>
        <v>#REF!</v>
      </c>
      <c r="L36" s="139" t="e">
        <f>+#REF!+#REF!-#REF!+#REF!</f>
        <v>#REF!</v>
      </c>
    </row>
    <row r="37" spans="1:12" ht="33.6" customHeight="1">
      <c r="A37" s="121" t="s">
        <v>206</v>
      </c>
      <c r="B37" s="122" t="s">
        <v>207</v>
      </c>
      <c r="C37" s="141" t="s">
        <v>208</v>
      </c>
      <c r="D37" s="139" t="e">
        <f>+#REF!+#REF!+#REF!+#REF!+#REF!-#REF!+#REF!</f>
        <v>#REF!</v>
      </c>
      <c r="E37" s="139" t="e">
        <f>+#REF!+#REF!+#REF!+#REF!+#REF!-#REF!+#REF!</f>
        <v>#REF!</v>
      </c>
      <c r="F37" s="139" t="e">
        <f>+#REF!+#REF!+#REF!+#REF!+#REF!-#REF!+#REF!</f>
        <v>#REF!</v>
      </c>
      <c r="G37" s="139" t="e">
        <f>+#REF!+#REF!+#REF!+#REF!+#REF!-#REF!+#REF!</f>
        <v>#REF!</v>
      </c>
      <c r="H37" s="139" t="e">
        <f>+#REF!+#REF!+#REF!+#REF!+#REF!-#REF!+#REF!</f>
        <v>#REF!</v>
      </c>
      <c r="I37" s="139" t="e">
        <f>+#REF!+#REF!+#REF!+#REF!+#REF!-#REF!+#REF!</f>
        <v>#REF!</v>
      </c>
      <c r="J37" s="139" t="e">
        <f>+#REF!+#REF!+#REF!+#REF!+#REF!-#REF!+#REF!</f>
        <v>#REF!</v>
      </c>
      <c r="K37" s="139" t="e">
        <f>+#REF!+#REF!+#REF!+#REF!+#REF!-#REF!+#REF!</f>
        <v>#REF!</v>
      </c>
      <c r="L37" s="139" t="e">
        <f>+#REF!+#REF!+#REF!+#REF!+#REF!-#REF!+#REF!</f>
        <v>#REF!</v>
      </c>
    </row>
    <row r="38" spans="1:12" ht="22.5">
      <c r="A38" s="123" t="s">
        <v>209</v>
      </c>
      <c r="B38" s="163" t="s">
        <v>210</v>
      </c>
      <c r="C38" s="143"/>
      <c r="D38" s="139" t="e">
        <f>+D39+D40+D41+D42+D43+D44+D45</f>
        <v>#REF!</v>
      </c>
      <c r="E38" s="139" t="e">
        <f t="shared" ref="E38:L38" si="5">+E39+E40+E41+E42+E43+E44+E45</f>
        <v>#REF!</v>
      </c>
      <c r="F38" s="139" t="e">
        <f t="shared" si="5"/>
        <v>#REF!</v>
      </c>
      <c r="G38" s="139" t="e">
        <f t="shared" si="5"/>
        <v>#REF!</v>
      </c>
      <c r="H38" s="139" t="e">
        <f t="shared" si="5"/>
        <v>#REF!</v>
      </c>
      <c r="I38" s="139" t="e">
        <f t="shared" si="5"/>
        <v>#REF!</v>
      </c>
      <c r="J38" s="139" t="e">
        <f t="shared" si="5"/>
        <v>#REF!</v>
      </c>
      <c r="K38" s="139" t="e">
        <f t="shared" si="5"/>
        <v>#REF!</v>
      </c>
      <c r="L38" s="139" t="e">
        <f t="shared" si="5"/>
        <v>#REF!</v>
      </c>
    </row>
    <row r="39" spans="1:12">
      <c r="A39" s="124" t="s">
        <v>211</v>
      </c>
      <c r="B39" s="122" t="s">
        <v>212</v>
      </c>
      <c r="C39" s="142" t="s">
        <v>135</v>
      </c>
      <c r="D39" s="139" t="e">
        <f>+#REF!</f>
        <v>#REF!</v>
      </c>
      <c r="E39" s="139" t="e">
        <f>+#REF!</f>
        <v>#REF!</v>
      </c>
      <c r="F39" s="139" t="e">
        <f>+#REF!</f>
        <v>#REF!</v>
      </c>
      <c r="G39" s="139" t="e">
        <f>+#REF!</f>
        <v>#REF!</v>
      </c>
      <c r="H39" s="139" t="e">
        <f>+#REF!</f>
        <v>#REF!</v>
      </c>
      <c r="I39" s="139" t="e">
        <f>+#REF!</f>
        <v>#REF!</v>
      </c>
      <c r="J39" s="139" t="e">
        <f>+#REF!</f>
        <v>#REF!</v>
      </c>
      <c r="K39" s="139" t="e">
        <f>+#REF!</f>
        <v>#REF!</v>
      </c>
      <c r="L39" s="139" t="e">
        <f>+#REF!</f>
        <v>#REF!</v>
      </c>
    </row>
    <row r="40" spans="1:12">
      <c r="A40" s="124" t="s">
        <v>213</v>
      </c>
      <c r="B40" s="122" t="s">
        <v>214</v>
      </c>
      <c r="C40" s="142" t="s">
        <v>215</v>
      </c>
      <c r="D40" s="139" t="e">
        <f>+#REF!</f>
        <v>#REF!</v>
      </c>
      <c r="E40" s="139" t="e">
        <f>+#REF!</f>
        <v>#REF!</v>
      </c>
      <c r="F40" s="139" t="e">
        <f>+#REF!</f>
        <v>#REF!</v>
      </c>
      <c r="G40" s="139" t="e">
        <f>+#REF!</f>
        <v>#REF!</v>
      </c>
      <c r="H40" s="139" t="e">
        <f>+#REF!</f>
        <v>#REF!</v>
      </c>
      <c r="I40" s="139" t="e">
        <f>+#REF!</f>
        <v>#REF!</v>
      </c>
      <c r="J40" s="139" t="e">
        <f>+#REF!</f>
        <v>#REF!</v>
      </c>
      <c r="K40" s="139" t="e">
        <f>+#REF!</f>
        <v>#REF!</v>
      </c>
      <c r="L40" s="139" t="e">
        <f>+#REF!</f>
        <v>#REF!</v>
      </c>
    </row>
    <row r="41" spans="1:12">
      <c r="A41" s="125" t="s">
        <v>216</v>
      </c>
      <c r="B41" s="122" t="s">
        <v>217</v>
      </c>
      <c r="C41" s="142" t="s">
        <v>218</v>
      </c>
      <c r="D41" s="139" t="e">
        <f>+#REF!</f>
        <v>#REF!</v>
      </c>
      <c r="E41" s="139" t="e">
        <f>+#REF!</f>
        <v>#REF!</v>
      </c>
      <c r="F41" s="139" t="e">
        <f>+#REF!</f>
        <v>#REF!</v>
      </c>
      <c r="G41" s="139" t="e">
        <f>+#REF!</f>
        <v>#REF!</v>
      </c>
      <c r="H41" s="139" t="e">
        <f>+#REF!</f>
        <v>#REF!</v>
      </c>
      <c r="I41" s="139" t="e">
        <f>+#REF!</f>
        <v>#REF!</v>
      </c>
      <c r="J41" s="139" t="e">
        <f>+#REF!</f>
        <v>#REF!</v>
      </c>
      <c r="K41" s="139" t="e">
        <f>+#REF!</f>
        <v>#REF!</v>
      </c>
      <c r="L41" s="139" t="e">
        <f>+#REF!</f>
        <v>#REF!</v>
      </c>
    </row>
    <row r="42" spans="1:12">
      <c r="A42" s="124" t="s">
        <v>219</v>
      </c>
      <c r="B42" s="122" t="s">
        <v>220</v>
      </c>
      <c r="C42" s="142" t="s">
        <v>221</v>
      </c>
      <c r="D42" s="139" t="e">
        <f>+#REF!+#REF!</f>
        <v>#REF!</v>
      </c>
      <c r="E42" s="139" t="e">
        <f>+#REF!+#REF!</f>
        <v>#REF!</v>
      </c>
      <c r="F42" s="139" t="e">
        <f>+#REF!+#REF!</f>
        <v>#REF!</v>
      </c>
      <c r="G42" s="139" t="e">
        <f>+#REF!+#REF!</f>
        <v>#REF!</v>
      </c>
      <c r="H42" s="139" t="e">
        <f>+#REF!+#REF!</f>
        <v>#REF!</v>
      </c>
      <c r="I42" s="139" t="e">
        <f>+#REF!+#REF!</f>
        <v>#REF!</v>
      </c>
      <c r="J42" s="139" t="e">
        <f>+#REF!+#REF!</f>
        <v>#REF!</v>
      </c>
      <c r="K42" s="139" t="e">
        <f>+#REF!+#REF!</f>
        <v>#REF!</v>
      </c>
      <c r="L42" s="139" t="e">
        <f>+#REF!+#REF!</f>
        <v>#REF!</v>
      </c>
    </row>
    <row r="43" spans="1:12">
      <c r="A43" s="124" t="s">
        <v>222</v>
      </c>
      <c r="B43" s="122" t="s">
        <v>223</v>
      </c>
      <c r="C43" s="142" t="s">
        <v>224</v>
      </c>
      <c r="D43" s="139" t="e">
        <f>+#REF!+#REF!</f>
        <v>#REF!</v>
      </c>
      <c r="E43" s="139" t="e">
        <f>+#REF!+#REF!</f>
        <v>#REF!</v>
      </c>
      <c r="F43" s="139" t="e">
        <f>+#REF!+#REF!</f>
        <v>#REF!</v>
      </c>
      <c r="G43" s="139" t="e">
        <f>+#REF!+#REF!</f>
        <v>#REF!</v>
      </c>
      <c r="H43" s="139" t="e">
        <f>+#REF!+#REF!</f>
        <v>#REF!</v>
      </c>
      <c r="I43" s="139" t="e">
        <f>+#REF!+#REF!</f>
        <v>#REF!</v>
      </c>
      <c r="J43" s="139" t="e">
        <f>+#REF!+#REF!</f>
        <v>#REF!</v>
      </c>
      <c r="K43" s="139" t="e">
        <f>+#REF!+#REF!</f>
        <v>#REF!</v>
      </c>
      <c r="L43" s="139" t="e">
        <f>+#REF!+#REF!</f>
        <v>#REF!</v>
      </c>
    </row>
    <row r="44" spans="1:12">
      <c r="A44" s="124" t="s">
        <v>225</v>
      </c>
      <c r="B44" s="122" t="s">
        <v>226</v>
      </c>
      <c r="C44" s="142" t="s">
        <v>227</v>
      </c>
      <c r="D44" s="139" t="e">
        <f>+#REF!+#REF!</f>
        <v>#REF!</v>
      </c>
      <c r="E44" s="139" t="e">
        <f>+#REF!+#REF!</f>
        <v>#REF!</v>
      </c>
      <c r="F44" s="139" t="e">
        <f>+#REF!+#REF!</f>
        <v>#REF!</v>
      </c>
      <c r="G44" s="139" t="e">
        <f>+#REF!+#REF!</f>
        <v>#REF!</v>
      </c>
      <c r="H44" s="139" t="e">
        <f>+#REF!+#REF!</f>
        <v>#REF!</v>
      </c>
      <c r="I44" s="139" t="e">
        <f>+#REF!+#REF!</f>
        <v>#REF!</v>
      </c>
      <c r="J44" s="139" t="e">
        <f>+#REF!+#REF!</f>
        <v>#REF!</v>
      </c>
      <c r="K44" s="139" t="e">
        <f>+#REF!+#REF!</f>
        <v>#REF!</v>
      </c>
      <c r="L44" s="139" t="e">
        <f>+#REF!+#REF!</f>
        <v>#REF!</v>
      </c>
    </row>
    <row r="45" spans="1:12" ht="82.9" customHeight="1">
      <c r="A45" s="124" t="s">
        <v>228</v>
      </c>
      <c r="B45" s="122" t="s">
        <v>229</v>
      </c>
      <c r="C45" s="141" t="s">
        <v>230</v>
      </c>
      <c r="D45" s="139" t="e">
        <f>+#REF!+#REF!+#REF!+#REF!+#REF!+#REF!+#REF!+#REF!+#REF!+#REF!+#REF!+#REF!+#REF!+#REF!</f>
        <v>#REF!</v>
      </c>
      <c r="E45" s="139" t="e">
        <f>+#REF!+#REF!+#REF!+#REF!+#REF!+#REF!+#REF!+#REF!+#REF!+#REF!+#REF!+#REF!+#REF!+#REF!</f>
        <v>#REF!</v>
      </c>
      <c r="F45" s="139" t="e">
        <f>+#REF!+#REF!+#REF!+#REF!+#REF!+#REF!+#REF!+#REF!+#REF!+#REF!+#REF!+#REF!+#REF!+#REF!</f>
        <v>#REF!</v>
      </c>
      <c r="G45" s="139" t="e">
        <f>+#REF!+#REF!+#REF!+#REF!+#REF!+#REF!+#REF!+#REF!+#REF!+#REF!+#REF!+#REF!+#REF!+#REF!</f>
        <v>#REF!</v>
      </c>
      <c r="H45" s="139" t="e">
        <f>+#REF!+#REF!+#REF!+#REF!+#REF!+#REF!+#REF!+#REF!+#REF!+#REF!+#REF!+#REF!+#REF!+#REF!</f>
        <v>#REF!</v>
      </c>
      <c r="I45" s="139" t="e">
        <f>+#REF!+#REF!+#REF!+#REF!+#REF!+#REF!+#REF!+#REF!+#REF!+#REF!+#REF!+#REF!+#REF!+#REF!</f>
        <v>#REF!</v>
      </c>
      <c r="J45" s="139" t="e">
        <f>+#REF!+#REF!+#REF!+#REF!+#REF!+#REF!+#REF!+#REF!+#REF!+#REF!+#REF!+#REF!+#REF!+#REF!</f>
        <v>#REF!</v>
      </c>
      <c r="K45" s="139" t="e">
        <f>+#REF!+#REF!+#REF!+#REF!+#REF!+#REF!+#REF!+#REF!+#REF!+#REF!+#REF!+#REF!+#REF!+#REF!</f>
        <v>#REF!</v>
      </c>
      <c r="L45" s="139" t="e">
        <f>+#REF!+#REF!+#REF!+#REF!+#REF!+#REF!+#REF!+#REF!+#REF!+#REF!+#REF!+#REF!+#REF!+#REF!</f>
        <v>#REF!</v>
      </c>
    </row>
    <row r="46" spans="1:12" ht="72" customHeight="1">
      <c r="A46" s="126" t="s">
        <v>231</v>
      </c>
      <c r="B46" s="162">
        <v>20</v>
      </c>
      <c r="C46" s="141" t="s">
        <v>232</v>
      </c>
      <c r="D46" s="139" t="e">
        <f>+#REF!+#REF!+#REF!+#REF!+#REF!+#REF!+#REF!+#REF!+#REF!+#REF!+#REF!+#REF!+#REF!</f>
        <v>#REF!</v>
      </c>
      <c r="E46" s="139" t="e">
        <f>+#REF!+#REF!+#REF!+#REF!+#REF!+#REF!+#REF!+#REF!+#REF!+#REF!+#REF!+#REF!+#REF!</f>
        <v>#REF!</v>
      </c>
      <c r="F46" s="139" t="e">
        <f>+#REF!+#REF!+#REF!+#REF!+#REF!+#REF!+#REF!+#REF!+#REF!+#REF!+#REF!+#REF!+#REF!</f>
        <v>#REF!</v>
      </c>
      <c r="G46" s="139" t="e">
        <f>+#REF!+#REF!+#REF!+#REF!+#REF!+#REF!+#REF!+#REF!+#REF!+#REF!+#REF!+#REF!+#REF!</f>
        <v>#REF!</v>
      </c>
      <c r="H46" s="139" t="e">
        <f>+#REF!+#REF!+#REF!+#REF!+#REF!+#REF!+#REF!+#REF!+#REF!+#REF!+#REF!+#REF!+#REF!</f>
        <v>#REF!</v>
      </c>
      <c r="I46" s="139" t="e">
        <f>+#REF!+#REF!+#REF!+#REF!+#REF!+#REF!+#REF!+#REF!+#REF!+#REF!+#REF!+#REF!+#REF!</f>
        <v>#REF!</v>
      </c>
      <c r="J46" s="139" t="e">
        <f>+#REF!+#REF!+#REF!+#REF!+#REF!+#REF!+#REF!+#REF!+#REF!+#REF!+#REF!+#REF!+#REF!</f>
        <v>#REF!</v>
      </c>
      <c r="K46" s="139" t="e">
        <f>+#REF!+#REF!+#REF!+#REF!+#REF!+#REF!+#REF!+#REF!+#REF!+#REF!+#REF!+#REF!+#REF!</f>
        <v>#REF!</v>
      </c>
      <c r="L46" s="139" t="e">
        <f>+#REF!+#REF!+#REF!+#REF!+#REF!+#REF!+#REF!+#REF!+#REF!+#REF!+#REF!+#REF!+#REF!</f>
        <v>#REF!</v>
      </c>
    </row>
    <row r="47" spans="1:12">
      <c r="A47" s="123" t="s">
        <v>233</v>
      </c>
      <c r="B47" s="162">
        <v>21</v>
      </c>
      <c r="C47" s="142" t="s">
        <v>140</v>
      </c>
      <c r="D47" s="139" t="e">
        <f>+#REF!</f>
        <v>#REF!</v>
      </c>
      <c r="E47" s="139" t="e">
        <f>+#REF!</f>
        <v>#REF!</v>
      </c>
      <c r="F47" s="139" t="e">
        <f>+#REF!</f>
        <v>#REF!</v>
      </c>
      <c r="G47" s="139" t="e">
        <f>+#REF!</f>
        <v>#REF!</v>
      </c>
      <c r="H47" s="139" t="e">
        <f>+#REF!</f>
        <v>#REF!</v>
      </c>
      <c r="I47" s="139" t="e">
        <f>+#REF!</f>
        <v>#REF!</v>
      </c>
      <c r="J47" s="139" t="e">
        <f>+#REF!</f>
        <v>#REF!</v>
      </c>
      <c r="K47" s="139" t="e">
        <f>+#REF!</f>
        <v>#REF!</v>
      </c>
      <c r="L47" s="139" t="e">
        <f>+#REF!</f>
        <v>#REF!</v>
      </c>
    </row>
    <row r="48" spans="1:12">
      <c r="A48" s="123" t="s">
        <v>234</v>
      </c>
      <c r="B48" s="162">
        <v>22</v>
      </c>
      <c r="C48" s="144" t="s">
        <v>235</v>
      </c>
      <c r="D48" s="139" t="e">
        <f>+#REF!+#REF!</f>
        <v>#REF!</v>
      </c>
      <c r="E48" s="139" t="e">
        <f>+#REF!+#REF!</f>
        <v>#REF!</v>
      </c>
      <c r="F48" s="139" t="e">
        <f>+#REF!+#REF!</f>
        <v>#REF!</v>
      </c>
      <c r="G48" s="139" t="e">
        <f>+#REF!+#REF!</f>
        <v>#REF!</v>
      </c>
      <c r="H48" s="139" t="e">
        <f>+#REF!+#REF!</f>
        <v>#REF!</v>
      </c>
      <c r="I48" s="139" t="e">
        <f>+#REF!+#REF!</f>
        <v>#REF!</v>
      </c>
      <c r="J48" s="139" t="e">
        <f>+#REF!+#REF!</f>
        <v>#REF!</v>
      </c>
      <c r="K48" s="139" t="e">
        <f>+#REF!+#REF!</f>
        <v>#REF!</v>
      </c>
      <c r="L48" s="139" t="e">
        <f>+#REF!+#REF!</f>
        <v>#REF!</v>
      </c>
    </row>
    <row r="49" spans="1:12">
      <c r="A49" s="123" t="s">
        <v>236</v>
      </c>
      <c r="B49" s="162">
        <v>23</v>
      </c>
      <c r="C49" s="144" t="s">
        <v>237</v>
      </c>
      <c r="D49" s="139" t="e">
        <f>+#REF!+#REF!+#REF!</f>
        <v>#REF!</v>
      </c>
      <c r="E49" s="139" t="e">
        <f>+#REF!+#REF!+#REF!</f>
        <v>#REF!</v>
      </c>
      <c r="F49" s="139" t="e">
        <f>+#REF!+#REF!+#REF!</f>
        <v>#REF!</v>
      </c>
      <c r="G49" s="139" t="e">
        <f>+#REF!+#REF!+#REF!</f>
        <v>#REF!</v>
      </c>
      <c r="H49" s="139" t="e">
        <f>+#REF!+#REF!+#REF!</f>
        <v>#REF!</v>
      </c>
      <c r="I49" s="139" t="e">
        <f>+#REF!+#REF!+#REF!</f>
        <v>#REF!</v>
      </c>
      <c r="J49" s="139" t="e">
        <f>+#REF!+#REF!+#REF!</f>
        <v>#REF!</v>
      </c>
      <c r="K49" s="139" t="e">
        <f>+#REF!+#REF!+#REF!</f>
        <v>#REF!</v>
      </c>
      <c r="L49" s="139" t="e">
        <f>+#REF!+#REF!+#REF!</f>
        <v>#REF!</v>
      </c>
    </row>
    <row r="50" spans="1:12">
      <c r="A50" s="127" t="s">
        <v>238</v>
      </c>
      <c r="B50" s="162">
        <v>24</v>
      </c>
      <c r="C50" s="145" t="s">
        <v>142</v>
      </c>
      <c r="D50" s="139" t="e">
        <f>+#REF!</f>
        <v>#REF!</v>
      </c>
      <c r="E50" s="139" t="e">
        <f>+#REF!</f>
        <v>#REF!</v>
      </c>
      <c r="F50" s="139" t="e">
        <f>+#REF!</f>
        <v>#REF!</v>
      </c>
      <c r="G50" s="139" t="e">
        <f>+#REF!</f>
        <v>#REF!</v>
      </c>
      <c r="H50" s="139" t="e">
        <f>+#REF!</f>
        <v>#REF!</v>
      </c>
      <c r="I50" s="139" t="e">
        <f>+#REF!</f>
        <v>#REF!</v>
      </c>
      <c r="J50" s="139" t="e">
        <f>+#REF!</f>
        <v>#REF!</v>
      </c>
      <c r="K50" s="139" t="e">
        <f>+#REF!</f>
        <v>#REF!</v>
      </c>
      <c r="L50" s="139" t="e">
        <f>+#REF!</f>
        <v>#REF!</v>
      </c>
    </row>
    <row r="51" spans="1:12" ht="83.65" customHeight="1">
      <c r="A51" s="128" t="s">
        <v>239</v>
      </c>
      <c r="B51" s="162">
        <v>25</v>
      </c>
      <c r="C51" s="146" t="s">
        <v>240</v>
      </c>
      <c r="D51" s="139" t="e">
        <f>+#REF!+#REF!+#REF!+#REF!+#REF!+#REF!+#REF!+#REF!+#REF!+#REF!+#REF!+#REF!+#REF!+#REF!</f>
        <v>#REF!</v>
      </c>
      <c r="E51" s="139" t="e">
        <f>+#REF!+#REF!+#REF!+#REF!+#REF!+#REF!+#REF!+#REF!+#REF!+#REF!+#REF!+#REF!+#REF!+#REF!</f>
        <v>#REF!</v>
      </c>
      <c r="F51" s="139" t="e">
        <f>+#REF!+#REF!+#REF!+#REF!+#REF!+#REF!+#REF!+#REF!+#REF!+#REF!+#REF!+#REF!+#REF!+#REF!</f>
        <v>#REF!</v>
      </c>
      <c r="G51" s="139" t="e">
        <f>+#REF!+#REF!+#REF!+#REF!+#REF!+#REF!+#REF!+#REF!+#REF!+#REF!+#REF!+#REF!+#REF!+#REF!</f>
        <v>#REF!</v>
      </c>
      <c r="H51" s="139" t="e">
        <f>+#REF!+#REF!+#REF!+#REF!+#REF!+#REF!+#REF!+#REF!+#REF!+#REF!+#REF!+#REF!+#REF!+#REF!</f>
        <v>#REF!</v>
      </c>
      <c r="I51" s="139" t="e">
        <f>+#REF!+#REF!+#REF!+#REF!+#REF!+#REF!+#REF!+#REF!+#REF!+#REF!+#REF!+#REF!+#REF!+#REF!</f>
        <v>#REF!</v>
      </c>
      <c r="J51" s="139" t="e">
        <f>+#REF!+#REF!+#REF!+#REF!+#REF!+#REF!+#REF!+#REF!+#REF!+#REF!+#REF!+#REF!+#REF!+#REF!</f>
        <v>#REF!</v>
      </c>
      <c r="K51" s="139" t="e">
        <f>+#REF!+#REF!+#REF!+#REF!+#REF!+#REF!+#REF!+#REF!+#REF!+#REF!+#REF!+#REF!+#REF!+#REF!</f>
        <v>#REF!</v>
      </c>
      <c r="L51" s="139" t="e">
        <f>+#REF!+#REF!+#REF!+#REF!+#REF!+#REF!+#REF!+#REF!+#REF!+#REF!+#REF!+#REF!+#REF!+#REF!</f>
        <v>#REF!</v>
      </c>
    </row>
    <row r="52" spans="1:12" ht="78" customHeight="1">
      <c r="A52" s="128" t="s">
        <v>241</v>
      </c>
      <c r="B52" s="162">
        <v>26</v>
      </c>
      <c r="C52" s="146" t="s">
        <v>242</v>
      </c>
      <c r="D52" s="139" t="e">
        <f>+#REF!+#REF!+#REF!+#REF!+#REF!+#REF!+#REF!+#REF!+#REF!+#REF!+#REF!+#REF!+#REF!+#REF!</f>
        <v>#REF!</v>
      </c>
      <c r="E52" s="139" t="e">
        <f>+#REF!+#REF!+#REF!+#REF!+#REF!+#REF!+#REF!+#REF!+#REF!+#REF!+#REF!+#REF!+#REF!+#REF!</f>
        <v>#REF!</v>
      </c>
      <c r="F52" s="139" t="e">
        <f>+#REF!+#REF!+#REF!+#REF!+#REF!+#REF!+#REF!+#REF!+#REF!+#REF!+#REF!+#REF!+#REF!+#REF!</f>
        <v>#REF!</v>
      </c>
      <c r="G52" s="139" t="e">
        <f>+#REF!+#REF!+#REF!+#REF!+#REF!+#REF!+#REF!+#REF!+#REF!+#REF!+#REF!+#REF!+#REF!+#REF!</f>
        <v>#REF!</v>
      </c>
      <c r="H52" s="139" t="e">
        <f>+#REF!+#REF!+#REF!+#REF!+#REF!+#REF!+#REF!+#REF!+#REF!+#REF!+#REF!+#REF!+#REF!+#REF!</f>
        <v>#REF!</v>
      </c>
      <c r="I52" s="139" t="e">
        <f>+#REF!+#REF!+#REF!+#REF!+#REF!+#REF!+#REF!+#REF!+#REF!+#REF!+#REF!+#REF!+#REF!+#REF!</f>
        <v>#REF!</v>
      </c>
      <c r="J52" s="139" t="e">
        <f>+#REF!+#REF!+#REF!+#REF!+#REF!+#REF!+#REF!+#REF!+#REF!+#REF!+#REF!+#REF!+#REF!+#REF!</f>
        <v>#REF!</v>
      </c>
      <c r="K52" s="139" t="e">
        <f>+#REF!+#REF!+#REF!+#REF!+#REF!+#REF!+#REF!+#REF!+#REF!+#REF!+#REF!+#REF!+#REF!+#REF!</f>
        <v>#REF!</v>
      </c>
      <c r="L52" s="139" t="e">
        <f>+#REF!+#REF!+#REF!+#REF!+#REF!+#REF!+#REF!+#REF!+#REF!+#REF!+#REF!+#REF!+#REF!+#REF!</f>
        <v>#REF!</v>
      </c>
    </row>
    <row r="53" spans="1:12" ht="21.6" customHeight="1">
      <c r="A53" s="123" t="s">
        <v>243</v>
      </c>
      <c r="B53" s="162">
        <v>27</v>
      </c>
      <c r="C53" s="147" t="s">
        <v>244</v>
      </c>
      <c r="D53" s="139" t="e">
        <f>-#REF!+#REF!+#REF!</f>
        <v>#REF!</v>
      </c>
      <c r="E53" s="139" t="e">
        <f>-#REF!+#REF!+#REF!</f>
        <v>#REF!</v>
      </c>
      <c r="F53" s="139" t="e">
        <f>-#REF!+#REF!+#REF!</f>
        <v>#REF!</v>
      </c>
      <c r="G53" s="139" t="e">
        <f>-#REF!+#REF!+#REF!</f>
        <v>#REF!</v>
      </c>
      <c r="H53" s="139" t="e">
        <f>-#REF!+#REF!+#REF!</f>
        <v>#REF!</v>
      </c>
      <c r="I53" s="139" t="e">
        <f>-#REF!+#REF!+#REF!</f>
        <v>#REF!</v>
      </c>
      <c r="J53" s="139" t="e">
        <f>-#REF!+#REF!+#REF!</f>
        <v>#REF!</v>
      </c>
      <c r="K53" s="139" t="e">
        <f>-#REF!+#REF!+#REF!</f>
        <v>#REF!</v>
      </c>
      <c r="L53" s="139" t="e">
        <f>-#REF!+#REF!+#REF!</f>
        <v>#REF!</v>
      </c>
    </row>
    <row r="54" spans="1:12" ht="34.15" customHeight="1">
      <c r="A54" s="123" t="s">
        <v>245</v>
      </c>
      <c r="B54" s="162">
        <v>28</v>
      </c>
      <c r="C54" s="148" t="s">
        <v>246</v>
      </c>
      <c r="D54" s="139" t="e">
        <f>-#REF!+#REF!+#REF!+#REF!</f>
        <v>#REF!</v>
      </c>
      <c r="E54" s="139" t="e">
        <f>-#REF!+#REF!+#REF!+#REF!</f>
        <v>#REF!</v>
      </c>
      <c r="F54" s="139" t="e">
        <f>-#REF!+#REF!+#REF!+#REF!</f>
        <v>#REF!</v>
      </c>
      <c r="G54" s="139" t="e">
        <f>-#REF!+#REF!+#REF!+#REF!</f>
        <v>#REF!</v>
      </c>
      <c r="H54" s="139" t="e">
        <f>-#REF!+#REF!+#REF!+#REF!</f>
        <v>#REF!</v>
      </c>
      <c r="I54" s="139" t="e">
        <f>-#REF!+#REF!+#REF!+#REF!</f>
        <v>#REF!</v>
      </c>
      <c r="J54" s="139" t="e">
        <f>-#REF!+#REF!+#REF!+#REF!</f>
        <v>#REF!</v>
      </c>
      <c r="K54" s="139" t="e">
        <f>-#REF!+#REF!+#REF!+#REF!</f>
        <v>#REF!</v>
      </c>
      <c r="L54" s="139" t="e">
        <f>-#REF!+#REF!+#REF!+#REF!</f>
        <v>#REF!</v>
      </c>
    </row>
    <row r="55" spans="1:12" ht="66.599999999999994" customHeight="1">
      <c r="A55" s="129" t="s">
        <v>247</v>
      </c>
      <c r="B55" s="164">
        <v>29</v>
      </c>
      <c r="C55" s="149" t="s">
        <v>248</v>
      </c>
      <c r="D55" s="139" t="e">
        <f>-#REF!-#REF!-#REF!-#REF!-#REF!+#REF!+#REF!+#REF!+#REF!+#REF!</f>
        <v>#REF!</v>
      </c>
      <c r="E55" s="139" t="e">
        <f>-#REF!-#REF!-#REF!-#REF!-#REF!+#REF!+#REF!+#REF!+#REF!+#REF!</f>
        <v>#REF!</v>
      </c>
      <c r="F55" s="139" t="e">
        <f>-#REF!-#REF!-#REF!-#REF!-#REF!+#REF!+#REF!+#REF!+#REF!+#REF!</f>
        <v>#REF!</v>
      </c>
      <c r="G55" s="139" t="e">
        <f>-#REF!-#REF!-#REF!-#REF!-#REF!+#REF!+#REF!+#REF!+#REF!+#REF!</f>
        <v>#REF!</v>
      </c>
      <c r="H55" s="139" t="e">
        <f>-#REF!-#REF!-#REF!-#REF!-#REF!+#REF!+#REF!+#REF!+#REF!+#REF!</f>
        <v>#REF!</v>
      </c>
      <c r="I55" s="139" t="e">
        <f>-#REF!-#REF!-#REF!-#REF!-#REF!+#REF!+#REF!+#REF!+#REF!+#REF!</f>
        <v>#REF!</v>
      </c>
      <c r="J55" s="139" t="e">
        <f>-#REF!-#REF!-#REF!-#REF!-#REF!+#REF!+#REF!+#REF!+#REF!+#REF!</f>
        <v>#REF!</v>
      </c>
      <c r="K55" s="139" t="e">
        <f>-#REF!-#REF!-#REF!-#REF!-#REF!+#REF!+#REF!+#REF!+#REF!+#REF!</f>
        <v>#REF!</v>
      </c>
      <c r="L55" s="139" t="e">
        <f>-#REF!-#REF!-#REF!-#REF!-#REF!+#REF!+#REF!+#REF!+#REF!+#REF!</f>
        <v>#REF!</v>
      </c>
    </row>
    <row r="56" spans="1:12" ht="45.75" thickBot="1">
      <c r="A56" s="130" t="s">
        <v>249</v>
      </c>
      <c r="B56" s="165" t="s">
        <v>250</v>
      </c>
      <c r="C56" s="150"/>
      <c r="D56" s="150" t="e">
        <f>+D25+D31+D32+D35+D38+D46+D47+D48+D49+D50+D51+D52+D53+D54+D55</f>
        <v>#REF!</v>
      </c>
      <c r="E56" s="150" t="e">
        <f t="shared" ref="E56:L56" si="6">+E25+E31+E32+E35+E38+E46+E47+E48+E49+E50+E51+E52+E53+E54+E55</f>
        <v>#REF!</v>
      </c>
      <c r="F56" s="150" t="e">
        <f t="shared" si="6"/>
        <v>#REF!</v>
      </c>
      <c r="G56" s="150" t="e">
        <f t="shared" si="6"/>
        <v>#REF!</v>
      </c>
      <c r="H56" s="150" t="e">
        <f t="shared" si="6"/>
        <v>#REF!</v>
      </c>
      <c r="I56" s="150" t="e">
        <f t="shared" si="6"/>
        <v>#REF!</v>
      </c>
      <c r="J56" s="150" t="e">
        <f t="shared" si="6"/>
        <v>#REF!</v>
      </c>
      <c r="K56" s="150" t="e">
        <f t="shared" si="6"/>
        <v>#REF!</v>
      </c>
      <c r="L56" s="150" t="e">
        <f t="shared" si="6"/>
        <v>#REF!</v>
      </c>
    </row>
    <row r="57" spans="1:12" ht="14.25" thickTop="1" thickBot="1">
      <c r="A57" s="103"/>
      <c r="B57" s="166"/>
      <c r="C57" s="103"/>
    </row>
    <row r="58" spans="1:12" ht="19.5" thickTop="1" thickBot="1">
      <c r="A58" s="131" t="s">
        <v>143</v>
      </c>
      <c r="B58" s="167" t="s">
        <v>251</v>
      </c>
      <c r="C58" s="132"/>
      <c r="D58" s="132" t="e">
        <f>+D19-D56</f>
        <v>#REF!</v>
      </c>
      <c r="E58" s="132" t="e">
        <f t="shared" ref="E58:L58" si="7">+E19-E56</f>
        <v>#REF!</v>
      </c>
      <c r="F58" s="132" t="e">
        <f t="shared" si="7"/>
        <v>#REF!</v>
      </c>
      <c r="G58" s="132" t="e">
        <f t="shared" si="7"/>
        <v>#REF!</v>
      </c>
      <c r="H58" s="132" t="e">
        <f t="shared" si="7"/>
        <v>#REF!</v>
      </c>
      <c r="I58" s="132" t="e">
        <f t="shared" si="7"/>
        <v>#REF!</v>
      </c>
      <c r="J58" s="132" t="e">
        <f t="shared" si="7"/>
        <v>#REF!</v>
      </c>
      <c r="K58" s="132" t="e">
        <f t="shared" si="7"/>
        <v>#REF!</v>
      </c>
      <c r="L58" s="132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Schema SP</vt:lpstr>
      <vt:lpstr>Schema CE</vt:lpstr>
      <vt:lpstr>ce art. 44</vt:lpstr>
      <vt:lpstr>'ce art. 44'!Area_stampa</vt:lpstr>
      <vt:lpstr>'Schema CE'!Area_stampa</vt:lpstr>
      <vt:lpstr>'Schema CE'!Titoli_stampa</vt:lpstr>
      <vt:lpstr>'Schema SP'!Titoli_stampa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informatico</cp:lastModifiedBy>
  <cp:lastPrinted>2024-05-20T11:44:56Z</cp:lastPrinted>
  <dcterms:created xsi:type="dcterms:W3CDTF">2019-07-05T08:06:15Z</dcterms:created>
  <dcterms:modified xsi:type="dcterms:W3CDTF">2024-05-21T09:26:49Z</dcterms:modified>
</cp:coreProperties>
</file>